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bkier\Downloads\"/>
    </mc:Choice>
  </mc:AlternateContent>
  <xr:revisionPtr revIDLastSave="0" documentId="13_ncr:1_{346DD2EF-E67E-4711-AF68-AF464D8BA3A5}" xr6:coauthVersionLast="47" xr6:coauthVersionMax="47" xr10:uidLastSave="{00000000-0000-0000-0000-000000000000}"/>
  <bookViews>
    <workbookView xWindow="-120" yWindow="-120" windowWidth="20730" windowHeight="11160" activeTab="2" xr2:uid="{00000000-000D-0000-FFFF-FFFF00000000}"/>
  </bookViews>
  <sheets>
    <sheet name="Parish accounts" sheetId="5" r:id="rId1"/>
    <sheet name="Carrigallen" sheetId="1" r:id="rId2"/>
    <sheet name="Drumreilly" sheetId="7" r:id="rId3"/>
    <sheet name="Drumeela" sheetId="6" r:id="rId4"/>
  </sheets>
  <definedNames>
    <definedName name="_xlnm.Print_Area" localSheetId="1">Carrigallen!$A$1:$C$108</definedName>
    <definedName name="_xlnm.Print_Area" localSheetId="3">Drumeela!$A$1:$C$104</definedName>
    <definedName name="_xlnm.Print_Area" localSheetId="2">Drumreilly!$A$1:$C$102</definedName>
    <definedName name="_xlnm.Print_Area" localSheetId="0">'Parish accounts'!$A$1:$F$213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59" i="5" l="1"/>
  <c r="E153" i="5"/>
  <c r="E142" i="5"/>
  <c r="E141" i="5"/>
  <c r="E136" i="5"/>
  <c r="E135" i="5"/>
  <c r="E119" i="5"/>
  <c r="E118" i="5"/>
  <c r="E116" i="5"/>
  <c r="E105" i="5"/>
  <c r="B50" i="1"/>
  <c r="B86" i="1"/>
  <c r="B87" i="1" s="1"/>
  <c r="C87" i="1"/>
  <c r="B77" i="1"/>
  <c r="C77" i="1"/>
  <c r="B72" i="1"/>
  <c r="B71" i="1"/>
  <c r="B52" i="1"/>
  <c r="B51" i="1"/>
  <c r="B49" i="1" l="1"/>
  <c r="B42" i="1"/>
  <c r="B72" i="6"/>
  <c r="C74" i="6"/>
  <c r="B74" i="6"/>
  <c r="B68" i="6"/>
  <c r="B67" i="6"/>
  <c r="B66" i="6"/>
  <c r="B47" i="6"/>
  <c r="B46" i="6"/>
  <c r="B43" i="6"/>
  <c r="B37" i="6"/>
  <c r="C83" i="7"/>
  <c r="B83" i="7"/>
  <c r="C71" i="7"/>
  <c r="B71" i="7"/>
  <c r="B74" i="7" l="1"/>
  <c r="B67" i="7"/>
  <c r="B66" i="7"/>
  <c r="B47" i="7" l="1"/>
  <c r="B35" i="7"/>
  <c r="B17" i="7"/>
  <c r="A93" i="1"/>
  <c r="F144" i="5"/>
  <c r="E144" i="5"/>
  <c r="B79" i="6" l="1"/>
  <c r="C79" i="6"/>
  <c r="C82" i="1"/>
  <c r="B82" i="1"/>
  <c r="B69" i="6" l="1"/>
  <c r="C69" i="6"/>
  <c r="A62" i="7" l="1"/>
  <c r="A62" i="6" s="1"/>
  <c r="C5" i="7"/>
  <c r="C5" i="6" s="1"/>
  <c r="B5" i="7"/>
  <c r="B5" i="6" s="1"/>
  <c r="A4" i="7"/>
  <c r="A4" i="6" s="1"/>
  <c r="C64" i="7" l="1"/>
  <c r="C64" i="6" s="1"/>
  <c r="B64" i="7"/>
  <c r="B64" i="6" s="1"/>
  <c r="E137" i="5"/>
  <c r="E161" i="5"/>
  <c r="F161" i="5"/>
  <c r="E124" i="5" l="1"/>
  <c r="A96" i="6" l="1"/>
  <c r="A93" i="6"/>
  <c r="A90" i="6"/>
  <c r="A86" i="6"/>
  <c r="A87" i="7"/>
  <c r="A83" i="7"/>
  <c r="A93" i="7"/>
  <c r="A90" i="7"/>
  <c r="F156" i="5" l="1"/>
  <c r="E156" i="5" l="1"/>
  <c r="E163" i="5" s="1"/>
  <c r="F137" i="5" l="1"/>
  <c r="F124" i="5"/>
  <c r="C73" i="1" l="1"/>
  <c r="B73" i="1"/>
  <c r="B50" i="6" l="1"/>
  <c r="C24" i="7" l="1"/>
  <c r="C50" i="7"/>
  <c r="F91" i="5"/>
  <c r="B25" i="6" l="1"/>
  <c r="C25" i="6"/>
  <c r="C50" i="6"/>
  <c r="A59" i="6"/>
  <c r="B84" i="6"/>
  <c r="B86" i="6" s="1"/>
  <c r="C84" i="6"/>
  <c r="B24" i="7"/>
  <c r="B50" i="7"/>
  <c r="A59" i="7"/>
  <c r="C68" i="7"/>
  <c r="B68" i="7" s="1"/>
  <c r="B77" i="7"/>
  <c r="C77" i="7"/>
  <c r="B81" i="7"/>
  <c r="C81" i="7"/>
  <c r="B27" i="1"/>
  <c r="C27" i="1"/>
  <c r="B54" i="1"/>
  <c r="C54" i="1"/>
  <c r="A63" i="1"/>
  <c r="A28" i="5"/>
  <c r="A30" i="5"/>
  <c r="A60" i="5"/>
  <c r="A62" i="5"/>
  <c r="A128" i="5"/>
  <c r="A130" i="5"/>
  <c r="F163" i="5"/>
  <c r="A179" i="5"/>
  <c r="A181" i="5"/>
  <c r="C86" i="6" l="1"/>
  <c r="B89" i="1"/>
  <c r="C89" i="1"/>
  <c r="B52" i="7"/>
  <c r="B57" i="7" s="1"/>
  <c r="B52" i="6"/>
  <c r="B56" i="6" s="1"/>
  <c r="C52" i="6"/>
  <c r="C52" i="7"/>
  <c r="C57" i="7" s="1"/>
  <c r="C86" i="7" s="1"/>
  <c r="C56" i="1"/>
  <c r="F126" i="5"/>
  <c r="F166" i="5" s="1"/>
  <c r="B56" i="1"/>
  <c r="B61" i="1" s="1"/>
  <c r="E91" i="5"/>
  <c r="C56" i="6" l="1"/>
  <c r="C89" i="6" s="1"/>
  <c r="B86" i="7"/>
  <c r="B87" i="7" s="1"/>
  <c r="C61" i="1"/>
  <c r="C92" i="1" s="1"/>
  <c r="F169" i="5"/>
  <c r="C87" i="7"/>
  <c r="E126" i="5"/>
  <c r="B89" i="6" l="1"/>
  <c r="B90" i="6" s="1"/>
  <c r="E166" i="5"/>
  <c r="E169" i="5" s="1"/>
  <c r="B92" i="1"/>
  <c r="B93" i="1" s="1"/>
  <c r="C90" i="6" l="1"/>
  <c r="C93" i="1"/>
</calcChain>
</file>

<file path=xl/sharedStrings.xml><?xml version="1.0" encoding="utf-8"?>
<sst xmlns="http://schemas.openxmlformats.org/spreadsheetml/2006/main" count="358" uniqueCount="196">
  <si>
    <t>€</t>
  </si>
  <si>
    <t>Diocesan Vocations and Services</t>
  </si>
  <si>
    <t>Sale of candles/booklets/shrines etc</t>
  </si>
  <si>
    <t>Sale of Cemetery Plots</t>
  </si>
  <si>
    <t>Bank interest received</t>
  </si>
  <si>
    <t>Land rent receivable</t>
  </si>
  <si>
    <t>Church activities (missions/retreats/knock/choir etc)</t>
  </si>
  <si>
    <t>Pastoral Centre</t>
  </si>
  <si>
    <t>Church supplies (sacristy/altar/candles etc)</t>
  </si>
  <si>
    <t>Leaflets/misalettes/booklets</t>
  </si>
  <si>
    <t>Rates (Water/LPT etc)</t>
  </si>
  <si>
    <t>Light and Heat</t>
  </si>
  <si>
    <t>Insurance</t>
  </si>
  <si>
    <t>Bank charges</t>
  </si>
  <si>
    <t>Debtors</t>
  </si>
  <si>
    <t>Total Incoming Resources</t>
  </si>
  <si>
    <t>Incoming Resources</t>
  </si>
  <si>
    <t>Expenditure</t>
  </si>
  <si>
    <t>Total Expenditure</t>
  </si>
  <si>
    <t>Fixed Assets</t>
  </si>
  <si>
    <t>Creditors</t>
  </si>
  <si>
    <t>Bank and Cash</t>
  </si>
  <si>
    <t>Special Collections due (receipts to be passed on)</t>
  </si>
  <si>
    <t>Annual Financial Statements</t>
  </si>
  <si>
    <t>Accumulated Funds Represented by:</t>
  </si>
  <si>
    <t>Signed:_____________________________________ Jennifer O'Reilly, Diocesan Finance Officer</t>
  </si>
  <si>
    <t>Dues Collection</t>
  </si>
  <si>
    <t>November Offerings</t>
  </si>
  <si>
    <t>Stole Fees Received</t>
  </si>
  <si>
    <t>Clergy Payments</t>
  </si>
  <si>
    <t>Unrestricted funds</t>
  </si>
  <si>
    <t>Restricted funds</t>
  </si>
  <si>
    <t>Date:</t>
  </si>
  <si>
    <t>Balance Sheet</t>
  </si>
  <si>
    <t>Dues and other priest's revenue, expenditure and bank accounts are fully accounted for in the consolidated accounts of the Parish.</t>
  </si>
  <si>
    <t>Financial Statements</t>
  </si>
  <si>
    <t>Statement of Parish Priests Responsibilities</t>
  </si>
  <si>
    <t>The Parish Priest prepares financial statements each financial year, which give a true and fair view of the state of affairs of the parish and of the results of the parish for that period. In preparing those financial statements the Parish Priest is required to:</t>
  </si>
  <si>
    <t>- select suitable accounting policies and apply them consistently;</t>
  </si>
  <si>
    <t>- make judgements and estimates that are reasonable and prudent;</t>
  </si>
  <si>
    <t>- prepare the financial statements on the going concern basis.</t>
  </si>
  <si>
    <t>The Parish Priest is responsible for ensuring that proper accounting records are kept which disclose with reasonable accuracy at any time the financial position of the parish and enable to ensure that the financial statements comply with best practice. The Parish Priest is also responsible for safeguarding the assets of the parish and for taking reasonable steps for the prevention and detection of fraud and other irregularities.</t>
  </si>
  <si>
    <t>_________________________________</t>
  </si>
  <si>
    <t>Parish Priest</t>
  </si>
  <si>
    <t>Statement of Financial Activities</t>
  </si>
  <si>
    <t>Fixed assets</t>
  </si>
  <si>
    <t>Bank and cash</t>
  </si>
  <si>
    <t>Current liabilities</t>
  </si>
  <si>
    <t>Represented by</t>
  </si>
  <si>
    <t>Approved by:</t>
  </si>
  <si>
    <t>______________________________</t>
  </si>
  <si>
    <t>__________________________</t>
  </si>
  <si>
    <t xml:space="preserve">Chairman </t>
  </si>
  <si>
    <t>Notes to the Financial Statements</t>
  </si>
  <si>
    <t>1.      Accounting Policies</t>
  </si>
  <si>
    <t>The financial statements are prepared under the historical cost basis of accounting.  This will be modified on the completion of the valuation of fixed assets.</t>
  </si>
  <si>
    <t>Tangible fixed assets</t>
  </si>
  <si>
    <t>Fund accounting</t>
  </si>
  <si>
    <t>The parish has various types of funds for which it is responsible, and which require separate disclosure.</t>
  </si>
  <si>
    <t>These are as follows:</t>
  </si>
  <si>
    <t>Funds which are expendable at the discretion of the Parish Priest in furtherance of the objects of the parish.</t>
  </si>
  <si>
    <t>Funds which are earmarked by the donor for specific purposes, but still within the objects of the parish.</t>
  </si>
  <si>
    <t>Incoming resources</t>
  </si>
  <si>
    <t>Incoming resources are included in the Statement of Financial Activities on the basis of amounts receivable for the year.  Donations and legacies are included when there is sufficient certainty of receipt. Investment income is included in the year in which it was earned.</t>
  </si>
  <si>
    <t>Resources expended</t>
  </si>
  <si>
    <t>Expenditure is included in the Statement of Financial Activities when incurred and includes any attributable VAT which cannot be recovered.</t>
  </si>
  <si>
    <t>Trocaire</t>
  </si>
  <si>
    <t>Mission Sunday</t>
  </si>
  <si>
    <t>Holy Land Collection</t>
  </si>
  <si>
    <t>Trocaire (onward payment)</t>
  </si>
  <si>
    <t>Mission Sunday (onward payment)</t>
  </si>
  <si>
    <t>Holy Land Collection (onward payment)</t>
  </si>
  <si>
    <t>Lourdes Fund Collection (onward payment)</t>
  </si>
  <si>
    <t>Cemetery Collection</t>
  </si>
  <si>
    <t>Surplus / (deficit) of Income over Expenditure in the year</t>
  </si>
  <si>
    <t xml:space="preserve">Accumulated Funds </t>
  </si>
  <si>
    <t>Net Incoming /(outgoing) resources</t>
  </si>
  <si>
    <t>Office expenses</t>
  </si>
  <si>
    <t>Parish of Carrigallen</t>
  </si>
  <si>
    <t>Carrigallen Church Area</t>
  </si>
  <si>
    <t>Drumreilly Church Area</t>
  </si>
  <si>
    <t>The Financial Statements have been prepared from the financial records of Drumreilly church area and are in accordance therewith.</t>
  </si>
  <si>
    <t>Drumeela Church Area</t>
  </si>
  <si>
    <t>Offertory Collection (incl Ordinary Sunday &amp; Holydays)</t>
  </si>
  <si>
    <t>Pope's Collection</t>
  </si>
  <si>
    <t>Donations and bequests</t>
  </si>
  <si>
    <t>Wedding / Ceremony Income</t>
  </si>
  <si>
    <t>Trocaire Collection</t>
  </si>
  <si>
    <t>Mission Sunday Collection</t>
  </si>
  <si>
    <t>Diocesan Payments and Levys</t>
  </si>
  <si>
    <t>Pope's Collection (onward payment)</t>
  </si>
  <si>
    <t>Diocesan Advisor</t>
  </si>
  <si>
    <t>Printing postage &amp; stationery</t>
  </si>
  <si>
    <t>Repairs &amp; Maintenance (church/parochial house etc)</t>
  </si>
  <si>
    <t>General/ misc expenses</t>
  </si>
  <si>
    <t xml:space="preserve">Carrigallen Current a/c </t>
  </si>
  <si>
    <t xml:space="preserve">Carrigallen Bonus Access </t>
  </si>
  <si>
    <t>Other creditors</t>
  </si>
  <si>
    <t>Cemetery Collection &amp; sale of cemetery plots</t>
  </si>
  <si>
    <t>Rent payable</t>
  </si>
  <si>
    <t>Drumreilly Current a/c</t>
  </si>
  <si>
    <t>Repairs &amp; Maintenance (church/parochial house/cemetery etc)</t>
  </si>
  <si>
    <t>Clergy Revenue Account</t>
  </si>
  <si>
    <t xml:space="preserve">Drumeela Current a/c </t>
  </si>
  <si>
    <t xml:space="preserve">Drumreilly Deposit a/c </t>
  </si>
  <si>
    <t>Carrigallen Hall a/c</t>
  </si>
  <si>
    <t>Income from Parish Hall</t>
  </si>
  <si>
    <t>Legal &amp; Professional</t>
  </si>
  <si>
    <t>Computer &amp; Telephone costs</t>
  </si>
  <si>
    <t>Church activities</t>
  </si>
  <si>
    <t>Church activities (missions/retreats/choir etc)</t>
  </si>
  <si>
    <t>Youth Ministry Collection</t>
  </si>
  <si>
    <t>Youth Ministry Collection (onward payment)</t>
  </si>
  <si>
    <t>Legal &amp; Professional fees</t>
  </si>
  <si>
    <t>Parish Hall expenditure</t>
  </si>
  <si>
    <t>The Financial Statements have been prepared from the financial records of Carrigallen Church Area and are in accordance therewith.</t>
  </si>
  <si>
    <t>The Financial Statements have been prepared from the financial records of Drumeela church area and are in accordance therewith.</t>
  </si>
  <si>
    <t>Insurance Claims receivable</t>
  </si>
  <si>
    <t>Wedding/Ceremony Income</t>
  </si>
  <si>
    <t>Insurance claimed received</t>
  </si>
  <si>
    <t>Wedding income</t>
  </si>
  <si>
    <t>Charitable Funds</t>
  </si>
  <si>
    <t>Signed:_____________________________________Fr. John McMahon, P.P.</t>
  </si>
  <si>
    <t>Lourdes Collection</t>
  </si>
  <si>
    <t>VAT Compensation refund &amp; Misc income</t>
  </si>
  <si>
    <t>Personnel payments</t>
  </si>
  <si>
    <t>Bank charges &amp; misc expenditure</t>
  </si>
  <si>
    <t>Telephone/Broadband/Computer</t>
  </si>
  <si>
    <t>Land</t>
  </si>
  <si>
    <t>Buildings</t>
  </si>
  <si>
    <t>Depreciation on fixed assets</t>
  </si>
  <si>
    <t>VAT compensation Refund &amp; misc income</t>
  </si>
  <si>
    <t>Youth Ministry Contribution</t>
  </si>
  <si>
    <t>Prior to 2019 Land and Buildings were not recorded in the Parish accounts. From 2019 Land is included at an estimated market value and is not depreciated. Where known buildings are included at original cost. Where unknown a reasonable approximation of the net book value of buildings held at 1 January 2018 would be established through discounting the insurance values of these assets by 90%.  This was the policy employed to include the assets on the balance sheet at an estimated historic cost net of accumulated depreciation.</t>
  </si>
  <si>
    <t xml:space="preserve">Land  </t>
  </si>
  <si>
    <t xml:space="preserve">Buildings </t>
  </si>
  <si>
    <t>Fixtures and fittings</t>
  </si>
  <si>
    <t>Lourdes Pilgrimmage collection</t>
  </si>
  <si>
    <t>Holy Land collection</t>
  </si>
  <si>
    <t>Mission Sunday collection</t>
  </si>
  <si>
    <t>Pope's collection</t>
  </si>
  <si>
    <t>Trocaire collection</t>
  </si>
  <si>
    <t>Depreciation of fixed assets</t>
  </si>
  <si>
    <t>Donations</t>
  </si>
  <si>
    <t>Repairs &amp; Maintenance (church/parochial house, cemetery etc)</t>
  </si>
  <si>
    <t>Legal &amp; professional</t>
  </si>
  <si>
    <t>Grant income</t>
  </si>
  <si>
    <t>Trocaire Special Appeal Collection</t>
  </si>
  <si>
    <t>St. Patrick's Day Collection</t>
  </si>
  <si>
    <t>Trocaire Special Appeal Collection (onward payment)</t>
  </si>
  <si>
    <t>St. Patrick's Day Collection (onward payment)</t>
  </si>
  <si>
    <t xml:space="preserve">Rent receivable </t>
  </si>
  <si>
    <t>Charitable donation scheme</t>
  </si>
  <si>
    <t>PAYE control</t>
  </si>
  <si>
    <t>Fixtures, fittings &amp; equipment</t>
  </si>
  <si>
    <t>Other creditors (PAYE o/s)</t>
  </si>
  <si>
    <t>Trocaire Special Appeal collection</t>
  </si>
  <si>
    <t>Charitable Donation Scheme</t>
  </si>
  <si>
    <t>Rent received</t>
  </si>
  <si>
    <t>Misc income (incl VAT refund)</t>
  </si>
  <si>
    <t>Trocaire Collection (onward payment)</t>
  </si>
  <si>
    <t>Mission Sunday Collection (onward payment)</t>
  </si>
  <si>
    <t>Repairs &amp; Maintenance (cemetery)</t>
  </si>
  <si>
    <t>Rent receivable</t>
  </si>
  <si>
    <t>Carrigallen Bonus Access BOI</t>
  </si>
  <si>
    <t>Carrigallen BOI current a/c</t>
  </si>
  <si>
    <t>Other creditors (audit fee)</t>
  </si>
  <si>
    <t xml:space="preserve">Drumeela BOI Current a/c </t>
  </si>
  <si>
    <t xml:space="preserve">Contribution to School </t>
  </si>
  <si>
    <t>Contribution to Pastoral Area</t>
  </si>
  <si>
    <t>Rent Receivable (ETB)</t>
  </si>
  <si>
    <t>Insurance claims receivable</t>
  </si>
  <si>
    <t>Insurance claim receivable</t>
  </si>
  <si>
    <t>Misc Income (incl. VAT compensation scheme)</t>
  </si>
  <si>
    <t>Bank charges &amp; Misc exp</t>
  </si>
  <si>
    <t>Youth Ministry collection</t>
  </si>
  <si>
    <t xml:space="preserve">Cornmill Theatre </t>
  </si>
  <si>
    <t>Year ended 31 December 2024</t>
  </si>
  <si>
    <t>Charitable Funds at 31 December 2024</t>
  </si>
  <si>
    <t>We confirm that the Financial Statements show a true and fair view of the income and expenditure for the year ended 31 December 2024 and of the assets and liabilities at 31 December 2024.</t>
  </si>
  <si>
    <t>Report on the Financial Statements for The Year Ended 31 December 2024</t>
  </si>
  <si>
    <t>Funds at 31 December 2024</t>
  </si>
  <si>
    <t>Balance Sheet as at 31 December 2024</t>
  </si>
  <si>
    <t>Income and Expenditure for the year ended 31 December 2024</t>
  </si>
  <si>
    <t>Drumreilly Deposit a/c #108</t>
  </si>
  <si>
    <t>Drumreilly Deposit a/c #069</t>
  </si>
  <si>
    <t>Parish hall income</t>
  </si>
  <si>
    <t>Sale of cemetery plots</t>
  </si>
  <si>
    <t>Income receivable (Covid insurance claim re 2021)</t>
  </si>
  <si>
    <t>Income receivable (rent for land 2023 and 2024)</t>
  </si>
  <si>
    <t>Income receivable (Covid Insurance claim 2021)</t>
  </si>
  <si>
    <t>Insurance claim receivable (Covid claim re 2021)</t>
  </si>
  <si>
    <t>Carrigallen Deposit a/c</t>
  </si>
  <si>
    <t>Special Collections (due to be paid across)</t>
  </si>
  <si>
    <t>Rent Receivable (Drumeela &amp; Carrigallen land)</t>
  </si>
  <si>
    <t>Special collections due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</si>
</sst>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quot;€&quot;#,##0.00"/>
    <numFmt numFmtId="43" formatCode="_-* #,##0.00_-;\-* #,##0.00_-;_-* &quot;-&quot;??_-;_-@_-"/>
    <numFmt numFmtId="164" formatCode="_(* #,##0.00_);_(* \(#,##0.00\);_(* &quot;-&quot;??_);_(@_)"/>
    <numFmt numFmtId="165" formatCode="#,##0.00;\-#,##0.00;\-"/>
    <numFmt numFmtId="166" formatCode="&quot;€&quot;#,##0.00;\-&quot;€&quot;#,##0.00;\-"/>
    <numFmt numFmtId="167" formatCode="&quot;€&quot;#,##0;\-&quot;€&quot;#,##0;\-"/>
    <numFmt numFmtId="168" formatCode="&quot;€&quot;#,##0.00"/>
    <numFmt numFmtId="169" formatCode="#,##0.00_ ;\-#,##0.00\ "/>
  </numFmts>
  <fonts count="34">
    <font>
      <sz val="10"/>
      <color indexed="8"/>
      <name val="Arial"/>
    </font>
    <font>
      <sz val="10"/>
      <color indexed="8"/>
      <name val="Arial"/>
      <family val="2"/>
    </font>
    <font>
      <b/>
      <sz val="13.5"/>
      <color indexed="16"/>
      <name val="Arial"/>
      <family val="2"/>
    </font>
    <font>
      <sz val="10"/>
      <color indexed="8"/>
      <name val="Arial"/>
      <family val="2"/>
    </font>
    <font>
      <sz val="10"/>
      <color indexed="8"/>
      <name val="Arial"/>
      <family val="2"/>
    </font>
    <font>
      <b/>
      <sz val="11"/>
      <color indexed="8"/>
      <name val="Arial"/>
      <family val="2"/>
    </font>
    <font>
      <b/>
      <sz val="13.5"/>
      <color indexed="16"/>
      <name val="Arial"/>
      <family val="2"/>
    </font>
    <font>
      <sz val="15"/>
      <color indexed="8"/>
      <name val="Arial"/>
      <family val="2"/>
    </font>
    <font>
      <sz val="15"/>
      <name val="Arial"/>
      <family val="2"/>
    </font>
    <font>
      <sz val="11"/>
      <color indexed="8"/>
      <name val="Arial"/>
      <family val="2"/>
    </font>
    <font>
      <b/>
      <u/>
      <sz val="11"/>
      <color indexed="8"/>
      <name val="Arial"/>
      <family val="2"/>
    </font>
    <font>
      <b/>
      <sz val="11"/>
      <color indexed="16"/>
      <name val="Arial"/>
      <family val="2"/>
    </font>
    <font>
      <sz val="11"/>
      <name val="Arial"/>
      <family val="2"/>
    </font>
    <font>
      <b/>
      <sz val="15"/>
      <name val="Arial"/>
      <family val="2"/>
    </font>
    <font>
      <b/>
      <sz val="10"/>
      <color indexed="8"/>
      <name val="Arial"/>
      <family val="2"/>
    </font>
    <font>
      <b/>
      <sz val="10"/>
      <color indexed="8"/>
      <name val="Arial   "/>
    </font>
    <font>
      <sz val="10"/>
      <color indexed="8"/>
      <name val="Arial   "/>
    </font>
    <font>
      <b/>
      <sz val="14"/>
      <color indexed="8"/>
      <name val="Arial"/>
      <family val="2"/>
    </font>
    <font>
      <sz val="10"/>
      <color indexed="8"/>
      <name val="Arial"/>
      <family val="2"/>
    </font>
    <font>
      <b/>
      <sz val="18"/>
      <name val="AR ESSENCE"/>
    </font>
    <font>
      <b/>
      <sz val="11"/>
      <color theme="1"/>
      <name val="Calibri"/>
      <family val="2"/>
      <scheme val="minor"/>
    </font>
    <font>
      <sz val="12"/>
      <color theme="1"/>
      <name val="Calibri"/>
      <family val="2"/>
      <scheme val="minor"/>
    </font>
    <font>
      <sz val="10"/>
      <color theme="1"/>
      <name val="Arial"/>
      <family val="2"/>
    </font>
    <font>
      <sz val="15"/>
      <color theme="1"/>
      <name val="Arial"/>
      <family val="2"/>
    </font>
    <font>
      <sz val="15"/>
      <color theme="1"/>
      <name val="Calibri"/>
      <family val="2"/>
      <scheme val="minor"/>
    </font>
    <font>
      <b/>
      <sz val="11"/>
      <color theme="1"/>
      <name val="Arial"/>
      <family val="2"/>
    </font>
    <font>
      <b/>
      <sz val="20"/>
      <color theme="1"/>
      <name val="Calibri"/>
      <family val="2"/>
      <scheme val="minor"/>
    </font>
    <font>
      <b/>
      <sz val="15"/>
      <color theme="1"/>
      <name val="Calibri"/>
      <family val="2"/>
      <scheme val="minor"/>
    </font>
    <font>
      <b/>
      <sz val="10"/>
      <color theme="1"/>
      <name val="Arial"/>
      <family val="2"/>
    </font>
    <font>
      <sz val="11"/>
      <color theme="1"/>
      <name val="Arial"/>
      <family val="2"/>
    </font>
    <font>
      <b/>
      <i/>
      <sz val="10"/>
      <color theme="1"/>
      <name val="Arial"/>
      <family val="2"/>
    </font>
    <font>
      <sz val="10"/>
      <color theme="1"/>
      <name val="Calibri"/>
      <family val="2"/>
      <scheme val="minor"/>
    </font>
    <font>
      <sz val="10"/>
      <color theme="1"/>
      <name val="Arial   "/>
    </font>
    <font>
      <sz val="11"/>
      <color rgb="FF000000"/>
      <name val="Arial"/>
      <family val="2"/>
    </font>
  </fonts>
  <fills count="2">
    <fill>
      <patternFill patternType="none"/>
    </fill>
    <fill>
      <patternFill patternType="gray125"/>
    </fill>
  </fills>
  <borders count="21">
    <border>
      <left/>
      <right/>
      <top/>
      <bottom/>
      <diagonal/>
    </border>
    <border>
      <left/>
      <right/>
      <top style="thin">
        <color indexed="8"/>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right/>
      <top/>
      <bottom style="thin">
        <color indexed="64"/>
      </bottom>
      <diagonal/>
    </border>
    <border>
      <left/>
      <right/>
      <top/>
      <bottom style="double">
        <color indexed="64"/>
      </bottom>
      <diagonal/>
    </border>
    <border>
      <left/>
      <right/>
      <top style="thin">
        <color indexed="64"/>
      </top>
      <bottom/>
      <diagonal/>
    </border>
    <border>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s>
  <cellStyleXfs count="4">
    <xf numFmtId="0" fontId="0" fillId="0" borderId="0"/>
    <xf numFmtId="164" fontId="1" fillId="0" borderId="0" applyFont="0" applyFill="0" applyBorder="0" applyAlignment="0" applyProtection="0"/>
    <xf numFmtId="0" fontId="4" fillId="0" borderId="0"/>
    <xf numFmtId="0" fontId="3" fillId="0" borderId="0"/>
  </cellStyleXfs>
  <cellXfs count="140">
    <xf numFmtId="0" fontId="0" fillId="0" borderId="0" xfId="0"/>
    <xf numFmtId="0" fontId="3" fillId="0" borderId="1" xfId="0" applyFont="1" applyBorder="1"/>
    <xf numFmtId="0" fontId="4" fillId="0" borderId="0" xfId="0" applyFont="1"/>
    <xf numFmtId="0" fontId="0" fillId="0" borderId="0" xfId="0" applyAlignment="1">
      <alignment vertical="center"/>
    </xf>
    <xf numFmtId="7" fontId="0" fillId="0" borderId="0" xfId="0" applyNumberFormat="1" applyAlignment="1">
      <alignment vertical="center"/>
    </xf>
    <xf numFmtId="0" fontId="21" fillId="0" borderId="0" xfId="0" applyFont="1" applyAlignment="1">
      <alignment vertical="center"/>
    </xf>
    <xf numFmtId="0" fontId="22" fillId="0" borderId="0" xfId="0" applyFont="1" applyAlignment="1">
      <alignment vertical="center"/>
    </xf>
    <xf numFmtId="7" fontId="22" fillId="0" borderId="0" xfId="0" applyNumberFormat="1" applyFont="1" applyAlignment="1">
      <alignment vertical="center"/>
    </xf>
    <xf numFmtId="0" fontId="6"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5" fillId="0" borderId="5" xfId="0" applyFont="1" applyBorder="1"/>
    <xf numFmtId="0" fontId="3" fillId="0" borderId="0" xfId="0" applyFont="1"/>
    <xf numFmtId="0" fontId="7" fillId="0" borderId="0" xfId="0" applyFont="1"/>
    <xf numFmtId="0" fontId="7" fillId="0" borderId="0" xfId="0" applyFont="1" applyAlignment="1">
      <alignment vertical="center"/>
    </xf>
    <xf numFmtId="168" fontId="8" fillId="0" borderId="0" xfId="0" applyNumberFormat="1" applyFont="1" applyAlignment="1">
      <alignment vertical="center"/>
    </xf>
    <xf numFmtId="0" fontId="23" fillId="0" borderId="0" xfId="0" applyFont="1" applyAlignment="1">
      <alignment vertical="center"/>
    </xf>
    <xf numFmtId="0" fontId="24" fillId="0" borderId="0" xfId="0" applyFont="1" applyAlignment="1">
      <alignment vertical="center"/>
    </xf>
    <xf numFmtId="0" fontId="9" fillId="0" borderId="5" xfId="0" applyFont="1" applyBorder="1"/>
    <xf numFmtId="0" fontId="5" fillId="0" borderId="0" xfId="0" applyFont="1" applyAlignment="1">
      <alignment horizontal="right"/>
    </xf>
    <xf numFmtId="0" fontId="10" fillId="0" borderId="5" xfId="0" applyFont="1" applyBorder="1"/>
    <xf numFmtId="165" fontId="9" fillId="0" borderId="0" xfId="0" applyNumberFormat="1" applyFont="1"/>
    <xf numFmtId="165" fontId="9" fillId="0" borderId="6" xfId="0" applyNumberFormat="1" applyFont="1" applyBorder="1"/>
    <xf numFmtId="165" fontId="5" fillId="0" borderId="0" xfId="0" applyNumberFormat="1" applyFont="1"/>
    <xf numFmtId="165" fontId="5" fillId="0" borderId="6" xfId="0" applyNumberFormat="1" applyFont="1" applyBorder="1"/>
    <xf numFmtId="0" fontId="9" fillId="0" borderId="0" xfId="0" applyFont="1"/>
    <xf numFmtId="0" fontId="9" fillId="0" borderId="6" xfId="0" applyFont="1" applyBorder="1"/>
    <xf numFmtId="165" fontId="5" fillId="0" borderId="7" xfId="0" applyNumberFormat="1" applyFont="1" applyBorder="1"/>
    <xf numFmtId="165" fontId="5" fillId="0" borderId="8" xfId="0" applyNumberFormat="1" applyFont="1" applyBorder="1"/>
    <xf numFmtId="0" fontId="9" fillId="0" borderId="9" xfId="0" applyFont="1" applyBorder="1"/>
    <xf numFmtId="0" fontId="9" fillId="0" borderId="10" xfId="0" applyFont="1" applyBorder="1"/>
    <xf numFmtId="0" fontId="9" fillId="0" borderId="11" xfId="0" applyFont="1" applyBorder="1"/>
    <xf numFmtId="0" fontId="11" fillId="0" borderId="5" xfId="0" applyFont="1" applyBorder="1" applyAlignment="1">
      <alignment horizontal="center"/>
    </xf>
    <xf numFmtId="0" fontId="5" fillId="0" borderId="6" xfId="0" applyFont="1" applyBorder="1" applyAlignment="1">
      <alignment horizontal="right"/>
    </xf>
    <xf numFmtId="167" fontId="9" fillId="0" borderId="0" xfId="0" applyNumberFormat="1" applyFont="1"/>
    <xf numFmtId="167" fontId="9" fillId="0" borderId="6" xfId="0" applyNumberFormat="1" applyFont="1" applyBorder="1"/>
    <xf numFmtId="168" fontId="12" fillId="0" borderId="0" xfId="0" applyNumberFormat="1" applyFont="1" applyAlignment="1">
      <alignment vertical="center"/>
    </xf>
    <xf numFmtId="168" fontId="13" fillId="0" borderId="0" xfId="0" applyNumberFormat="1" applyFont="1" applyAlignment="1">
      <alignment vertical="center"/>
    </xf>
    <xf numFmtId="0" fontId="0" fillId="0" borderId="0" xfId="0" applyAlignment="1">
      <alignment wrapText="1"/>
    </xf>
    <xf numFmtId="0" fontId="26" fillId="0" borderId="0" xfId="0" applyFont="1" applyAlignment="1">
      <alignment horizontal="center"/>
    </xf>
    <xf numFmtId="0" fontId="27" fillId="0" borderId="0" xfId="0" applyFont="1"/>
    <xf numFmtId="0" fontId="27" fillId="0" borderId="14" xfId="0" applyFont="1" applyBorder="1"/>
    <xf numFmtId="0" fontId="0" fillId="0" borderId="14" xfId="0" applyBorder="1"/>
    <xf numFmtId="0" fontId="0" fillId="0" borderId="0" xfId="0" quotePrefix="1"/>
    <xf numFmtId="0" fontId="20" fillId="0" borderId="0" xfId="0" applyFont="1" applyAlignment="1">
      <alignment horizontal="right" wrapText="1"/>
    </xf>
    <xf numFmtId="0" fontId="20" fillId="0" borderId="0" xfId="0" applyFont="1" applyAlignment="1">
      <alignment horizontal="right"/>
    </xf>
    <xf numFmtId="0" fontId="20" fillId="0" borderId="0" xfId="0" applyFont="1" applyAlignment="1">
      <alignment wrapText="1"/>
    </xf>
    <xf numFmtId="0" fontId="4" fillId="0" borderId="0" xfId="2"/>
    <xf numFmtId="0" fontId="22" fillId="0" borderId="0" xfId="0" applyFont="1"/>
    <xf numFmtId="0" fontId="14" fillId="0" borderId="0" xfId="2" applyFont="1"/>
    <xf numFmtId="164" fontId="22" fillId="0" borderId="0" xfId="1" applyFont="1"/>
    <xf numFmtId="166" fontId="14" fillId="0" borderId="0" xfId="2" applyNumberFormat="1" applyFont="1"/>
    <xf numFmtId="0" fontId="20" fillId="0" borderId="0" xfId="0" applyFont="1"/>
    <xf numFmtId="164" fontId="4" fillId="0" borderId="0" xfId="1" applyFont="1"/>
    <xf numFmtId="164" fontId="28" fillId="0" borderId="0" xfId="1" applyFont="1"/>
    <xf numFmtId="0" fontId="25" fillId="0" borderId="0" xfId="0" applyFont="1"/>
    <xf numFmtId="0" fontId="29" fillId="0" borderId="0" xfId="0" applyFont="1"/>
    <xf numFmtId="0" fontId="28" fillId="0" borderId="0" xfId="0" applyFont="1"/>
    <xf numFmtId="0" fontId="30" fillId="0" borderId="0" xfId="0" applyFont="1"/>
    <xf numFmtId="0" fontId="31" fillId="0" borderId="0" xfId="0" applyFont="1"/>
    <xf numFmtId="0" fontId="15" fillId="0" borderId="0" xfId="2" applyFont="1"/>
    <xf numFmtId="0" fontId="16" fillId="0" borderId="0" xfId="2" applyFont="1"/>
    <xf numFmtId="0" fontId="32" fillId="0" borderId="0" xfId="0" applyFont="1" applyAlignment="1">
      <alignment wrapText="1"/>
    </xf>
    <xf numFmtId="0" fontId="17" fillId="0" borderId="5" xfId="0" applyFont="1" applyBorder="1"/>
    <xf numFmtId="0" fontId="14" fillId="0" borderId="0" xfId="0" applyFont="1"/>
    <xf numFmtId="164" fontId="28" fillId="0" borderId="15" xfId="1" applyFont="1" applyBorder="1"/>
    <xf numFmtId="165" fontId="5" fillId="0" borderId="16" xfId="0" applyNumberFormat="1" applyFont="1" applyBorder="1"/>
    <xf numFmtId="165" fontId="5" fillId="0" borderId="17" xfId="0" applyNumberFormat="1" applyFont="1" applyBorder="1"/>
    <xf numFmtId="164" fontId="17" fillId="0" borderId="8" xfId="0" applyNumberFormat="1" applyFont="1" applyBorder="1"/>
    <xf numFmtId="164" fontId="9" fillId="0" borderId="0" xfId="0" applyNumberFormat="1" applyFont="1"/>
    <xf numFmtId="164" fontId="9" fillId="0" borderId="6" xfId="0" applyNumberFormat="1" applyFont="1" applyBorder="1"/>
    <xf numFmtId="0" fontId="3" fillId="0" borderId="0" xfId="3"/>
    <xf numFmtId="164" fontId="14" fillId="0" borderId="16" xfId="1" applyFont="1" applyBorder="1"/>
    <xf numFmtId="164" fontId="28" fillId="0" borderId="16" xfId="1" applyFont="1" applyBorder="1"/>
    <xf numFmtId="164" fontId="3" fillId="0" borderId="0" xfId="1" applyFont="1"/>
    <xf numFmtId="0" fontId="3" fillId="0" borderId="0" xfId="2" applyFont="1"/>
    <xf numFmtId="164" fontId="9" fillId="0" borderId="0" xfId="1" applyFont="1"/>
    <xf numFmtId="164" fontId="9" fillId="0" borderId="6" xfId="1" applyFont="1" applyBorder="1"/>
    <xf numFmtId="164" fontId="5" fillId="0" borderId="16" xfId="1" applyFont="1" applyBorder="1"/>
    <xf numFmtId="164" fontId="5" fillId="0" borderId="17" xfId="1" applyFont="1" applyBorder="1"/>
    <xf numFmtId="43" fontId="0" fillId="0" borderId="0" xfId="0" applyNumberFormat="1"/>
    <xf numFmtId="4" fontId="9" fillId="0" borderId="0" xfId="0" applyNumberFormat="1" applyFont="1"/>
    <xf numFmtId="4" fontId="9" fillId="0" borderId="0" xfId="0" applyNumberFormat="1" applyFont="1" applyAlignment="1">
      <alignment horizontal="right"/>
    </xf>
    <xf numFmtId="4" fontId="29" fillId="0" borderId="0" xfId="0" applyNumberFormat="1" applyFont="1"/>
    <xf numFmtId="164" fontId="14" fillId="0" borderId="0" xfId="1" applyFont="1"/>
    <xf numFmtId="164" fontId="18" fillId="0" borderId="0" xfId="1" applyFont="1"/>
    <xf numFmtId="164" fontId="0" fillId="0" borderId="0" xfId="1" applyFont="1"/>
    <xf numFmtId="164" fontId="0" fillId="0" borderId="14" xfId="1" applyFont="1" applyBorder="1"/>
    <xf numFmtId="164" fontId="20" fillId="0" borderId="0" xfId="1" applyFont="1" applyAlignment="1">
      <alignment horizontal="right"/>
    </xf>
    <xf numFmtId="164" fontId="14" fillId="0" borderId="7" xfId="1" applyFont="1" applyBorder="1"/>
    <xf numFmtId="1" fontId="20" fillId="0" borderId="0" xfId="1" applyNumberFormat="1" applyFont="1" applyAlignment="1">
      <alignment horizontal="right"/>
    </xf>
    <xf numFmtId="0" fontId="9" fillId="0" borderId="2" xfId="0" applyFont="1" applyBorder="1"/>
    <xf numFmtId="0" fontId="5" fillId="0" borderId="3" xfId="0" applyFont="1" applyBorder="1" applyAlignment="1">
      <alignment horizontal="right"/>
    </xf>
    <xf numFmtId="0" fontId="5" fillId="0" borderId="4" xfId="0" applyFont="1" applyBorder="1" applyAlignment="1">
      <alignment horizontal="right"/>
    </xf>
    <xf numFmtId="0" fontId="5" fillId="0" borderId="9" xfId="0" applyFont="1" applyBorder="1"/>
    <xf numFmtId="164" fontId="17" fillId="0" borderId="7" xfId="0" applyNumberFormat="1" applyFont="1" applyBorder="1"/>
    <xf numFmtId="164" fontId="5" fillId="0" borderId="0" xfId="1" applyFont="1"/>
    <xf numFmtId="164" fontId="5" fillId="0" borderId="6" xfId="1" applyFont="1" applyBorder="1"/>
    <xf numFmtId="164" fontId="5" fillId="0" borderId="7" xfId="1" applyFont="1" applyBorder="1"/>
    <xf numFmtId="164" fontId="5" fillId="0" borderId="8" xfId="1" applyFont="1" applyBorder="1"/>
    <xf numFmtId="164" fontId="5" fillId="0" borderId="18" xfId="1" applyFont="1" applyBorder="1"/>
    <xf numFmtId="164" fontId="5" fillId="0" borderId="19" xfId="1" applyFont="1" applyBorder="1"/>
    <xf numFmtId="168" fontId="12" fillId="0" borderId="0" xfId="0" applyNumberFormat="1" applyFont="1" applyAlignment="1">
      <alignment vertical="center" wrapText="1"/>
    </xf>
    <xf numFmtId="0" fontId="9" fillId="0" borderId="0" xfId="0" applyFont="1" applyAlignment="1">
      <alignment vertical="center" wrapText="1"/>
    </xf>
    <xf numFmtId="169" fontId="0" fillId="0" borderId="0" xfId="0" applyNumberFormat="1"/>
    <xf numFmtId="164" fontId="25" fillId="0" borderId="12" xfId="1" applyFont="1" applyBorder="1"/>
    <xf numFmtId="0" fontId="19" fillId="0" borderId="5" xfId="0" applyFont="1" applyBorder="1" applyAlignment="1">
      <alignment horizontal="center"/>
    </xf>
    <xf numFmtId="0" fontId="19" fillId="0" borderId="0" xfId="0" applyFont="1" applyAlignment="1">
      <alignment horizontal="center"/>
    </xf>
    <xf numFmtId="0" fontId="19" fillId="0" borderId="6" xfId="0" applyFont="1" applyBorder="1" applyAlignment="1">
      <alignment horizontal="center"/>
    </xf>
    <xf numFmtId="164" fontId="9" fillId="0" borderId="20" xfId="0" applyNumberFormat="1" applyFont="1" applyBorder="1"/>
    <xf numFmtId="164" fontId="17" fillId="0" borderId="0" xfId="1" applyFont="1" applyFill="1" applyBorder="1" applyAlignment="1" applyProtection="1"/>
    <xf numFmtId="164" fontId="17" fillId="0" borderId="6" xfId="1" applyFont="1" applyFill="1" applyBorder="1" applyAlignment="1" applyProtection="1"/>
    <xf numFmtId="0" fontId="17" fillId="0" borderId="9" xfId="0" applyFont="1" applyBorder="1"/>
    <xf numFmtId="164" fontId="17" fillId="0" borderId="16" xfId="0" applyNumberFormat="1" applyFont="1" applyBorder="1"/>
    <xf numFmtId="164" fontId="17" fillId="0" borderId="17" xfId="0" applyNumberFormat="1" applyFont="1" applyBorder="1"/>
    <xf numFmtId="0" fontId="17" fillId="0" borderId="2" xfId="0" applyFont="1" applyBorder="1"/>
    <xf numFmtId="164" fontId="17" fillId="0" borderId="3" xfId="0" applyNumberFormat="1" applyFont="1" applyBorder="1"/>
    <xf numFmtId="164" fontId="17" fillId="0" borderId="4" xfId="0" applyNumberFormat="1" applyFont="1" applyBorder="1"/>
    <xf numFmtId="164" fontId="17" fillId="0" borderId="18" xfId="1" applyFont="1" applyFill="1" applyBorder="1" applyAlignment="1" applyProtection="1"/>
    <xf numFmtId="164" fontId="17" fillId="0" borderId="19" xfId="1" applyFont="1" applyFill="1" applyBorder="1" applyAlignment="1" applyProtection="1"/>
    <xf numFmtId="164" fontId="4" fillId="0" borderId="0" xfId="1" applyFont="1" applyFill="1"/>
    <xf numFmtId="164" fontId="3" fillId="0" borderId="0" xfId="1" applyFont="1" applyFill="1"/>
    <xf numFmtId="164" fontId="25" fillId="0" borderId="13" xfId="1" applyFont="1" applyBorder="1"/>
    <xf numFmtId="0" fontId="1" fillId="0" borderId="0" xfId="0" applyFont="1"/>
    <xf numFmtId="0" fontId="33" fillId="0" borderId="5" xfId="0" applyFont="1" applyBorder="1"/>
    <xf numFmtId="0" fontId="1" fillId="0" borderId="0" xfId="3" applyFont="1"/>
    <xf numFmtId="0" fontId="16" fillId="0" borderId="0" xfId="2" applyFont="1" applyAlignment="1">
      <alignment wrapText="1"/>
    </xf>
    <xf numFmtId="0" fontId="0" fillId="0" borderId="0" xfId="0" applyAlignment="1">
      <alignment wrapText="1"/>
    </xf>
    <xf numFmtId="0" fontId="22" fillId="0" borderId="0" xfId="0" applyFont="1" applyAlignment="1">
      <alignment wrapText="1"/>
    </xf>
    <xf numFmtId="168" fontId="12" fillId="0" borderId="0" xfId="0" applyNumberFormat="1" applyFont="1" applyAlignment="1">
      <alignment vertical="center" wrapText="1"/>
    </xf>
    <xf numFmtId="0" fontId="9" fillId="0" borderId="0" xfId="0" applyFont="1" applyAlignment="1">
      <alignment vertical="center" wrapText="1"/>
    </xf>
    <xf numFmtId="0" fontId="19" fillId="0" borderId="9" xfId="0" applyFont="1" applyBorder="1" applyAlignment="1">
      <alignment horizontal="center"/>
    </xf>
    <xf numFmtId="0" fontId="19" fillId="0" borderId="10" xfId="0" applyFont="1" applyBorder="1" applyAlignment="1">
      <alignment horizontal="center"/>
    </xf>
    <xf numFmtId="0" fontId="19" fillId="0" borderId="11" xfId="0" applyFont="1" applyBorder="1" applyAlignment="1">
      <alignment horizontal="center"/>
    </xf>
    <xf numFmtId="0" fontId="19" fillId="0" borderId="5" xfId="0" applyFont="1" applyBorder="1" applyAlignment="1">
      <alignment horizontal="center"/>
    </xf>
    <xf numFmtId="0" fontId="19" fillId="0" borderId="0" xfId="0" applyFont="1" applyAlignment="1">
      <alignment horizontal="center"/>
    </xf>
    <xf numFmtId="0" fontId="19" fillId="0" borderId="6" xfId="0" applyFont="1" applyBorder="1" applyAlignment="1">
      <alignment horizontal="center"/>
    </xf>
    <xf numFmtId="0" fontId="19" fillId="0" borderId="2" xfId="0" applyFont="1" applyBorder="1" applyAlignment="1">
      <alignment horizontal="center"/>
    </xf>
    <xf numFmtId="0" fontId="19" fillId="0" borderId="3" xfId="0" applyFont="1" applyBorder="1" applyAlignment="1">
      <alignment horizontal="center"/>
    </xf>
    <xf numFmtId="0" fontId="19" fillId="0" borderId="4" xfId="0" applyFont="1" applyBorder="1" applyAlignment="1">
      <alignment horizontal="center"/>
    </xf>
  </cellXfs>
  <cellStyles count="4">
    <cellStyle name="Comma" xfId="1" builtinId="3"/>
    <cellStyle name="Normal" xfId="0" builtinId="0"/>
    <cellStyle name="Normal 2" xfId="2" xr:uid="{00000000-0005-0000-0000-000002000000}"/>
    <cellStyle name="Normal 3" xfId="3" xr:uid="{00000000-0005-0000-0000-000003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00008B"/>
      <rgbColor rgb="00FFFFFF"/>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9:J204"/>
  <sheetViews>
    <sheetView topLeftCell="A188" zoomScale="98" zoomScaleNormal="98" workbookViewId="0">
      <selection activeCell="A172" sqref="A172"/>
    </sheetView>
  </sheetViews>
  <sheetFormatPr defaultRowHeight="12.75"/>
  <cols>
    <col min="1" max="1" width="35.7109375" customWidth="1"/>
    <col min="3" max="3" width="12.7109375" customWidth="1"/>
    <col min="4" max="4" width="12" customWidth="1"/>
    <col min="5" max="5" width="13.42578125" customWidth="1"/>
    <col min="6" max="6" width="14.42578125" customWidth="1"/>
    <col min="7" max="7" width="11.5703125" bestFit="1" customWidth="1"/>
    <col min="8" max="8" width="30.85546875" bestFit="1" customWidth="1"/>
    <col min="9" max="10" width="10.140625" bestFit="1" customWidth="1"/>
  </cols>
  <sheetData>
    <row r="9" spans="3:3" ht="26.25">
      <c r="C9" s="39" t="s">
        <v>78</v>
      </c>
    </row>
    <row r="10" spans="3:3" ht="26.25">
      <c r="C10" s="39"/>
    </row>
    <row r="11" spans="3:3" ht="26.25">
      <c r="C11" s="39" t="s">
        <v>35</v>
      </c>
    </row>
    <row r="12" spans="3:3" ht="26.25">
      <c r="C12" s="39"/>
    </row>
    <row r="13" spans="3:3" ht="26.25">
      <c r="C13" s="39" t="s">
        <v>177</v>
      </c>
    </row>
    <row r="28" spans="1:6" ht="19.5">
      <c r="A28" s="40" t="str">
        <f>C9</f>
        <v>Parish of Carrigallen</v>
      </c>
    </row>
    <row r="29" spans="1:6" ht="19.5">
      <c r="A29" s="40" t="s">
        <v>36</v>
      </c>
    </row>
    <row r="30" spans="1:6" ht="19.5">
      <c r="A30" s="41" t="str">
        <f>C13</f>
        <v>Year ended 31 December 2024</v>
      </c>
      <c r="B30" s="42"/>
      <c r="C30" s="42"/>
      <c r="D30" s="42"/>
      <c r="E30" s="42"/>
      <c r="F30" s="42"/>
    </row>
    <row r="36" spans="1:6" ht="45.75" customHeight="1">
      <c r="A36" s="127" t="s">
        <v>37</v>
      </c>
      <c r="B36" s="127"/>
      <c r="C36" s="127"/>
      <c r="D36" s="127"/>
      <c r="E36" s="127"/>
      <c r="F36" s="127"/>
    </row>
    <row r="38" spans="1:6">
      <c r="A38" s="43" t="s">
        <v>38</v>
      </c>
    </row>
    <row r="40" spans="1:6">
      <c r="A40" s="43" t="s">
        <v>39</v>
      </c>
    </row>
    <row r="42" spans="1:6">
      <c r="A42" s="43" t="s">
        <v>40</v>
      </c>
    </row>
    <row r="44" spans="1:6" ht="79.5" customHeight="1">
      <c r="A44" s="127" t="s">
        <v>41</v>
      </c>
      <c r="B44" s="127"/>
      <c r="C44" s="127"/>
      <c r="D44" s="127"/>
      <c r="E44" s="127"/>
      <c r="F44" s="127"/>
    </row>
    <row r="48" spans="1:6">
      <c r="A48" t="s">
        <v>42</v>
      </c>
    </row>
    <row r="49" spans="1:6">
      <c r="A49" t="s">
        <v>43</v>
      </c>
    </row>
    <row r="51" spans="1:6">
      <c r="A51" t="s">
        <v>32</v>
      </c>
    </row>
    <row r="60" spans="1:6" ht="19.5">
      <c r="A60" s="40" t="str">
        <f>$C$9</f>
        <v>Parish of Carrigallen</v>
      </c>
    </row>
    <row r="61" spans="1:6" ht="19.5">
      <c r="A61" s="40" t="s">
        <v>44</v>
      </c>
    </row>
    <row r="62" spans="1:6" ht="19.5">
      <c r="A62" s="41" t="str">
        <f>$C$13</f>
        <v>Year ended 31 December 2024</v>
      </c>
      <c r="B62" s="42"/>
      <c r="C62" s="42"/>
      <c r="D62" s="42"/>
      <c r="E62" s="42"/>
      <c r="F62" s="42"/>
    </row>
    <row r="63" spans="1:6" s="38" customFormat="1" ht="15">
      <c r="C63" s="44"/>
      <c r="D63" s="44"/>
      <c r="E63" s="44">
        <v>2024</v>
      </c>
      <c r="F63" s="44">
        <v>2023</v>
      </c>
    </row>
    <row r="64" spans="1:6" ht="15">
      <c r="C64" s="45"/>
      <c r="D64" s="45"/>
      <c r="E64" s="45" t="s">
        <v>0</v>
      </c>
      <c r="F64" s="45" t="s">
        <v>0</v>
      </c>
    </row>
    <row r="65" spans="1:6" ht="15">
      <c r="A65" s="46" t="s">
        <v>16</v>
      </c>
    </row>
    <row r="66" spans="1:6">
      <c r="A66" t="s">
        <v>83</v>
      </c>
      <c r="C66" s="85"/>
      <c r="D66" s="50"/>
      <c r="E66" s="50">
        <v>79751.539999999994</v>
      </c>
      <c r="F66" s="50">
        <v>75372.429999999993</v>
      </c>
    </row>
    <row r="67" spans="1:6">
      <c r="A67" t="s">
        <v>26</v>
      </c>
      <c r="C67" s="85"/>
      <c r="D67" s="50"/>
      <c r="E67" s="50">
        <v>50593.5</v>
      </c>
      <c r="F67" s="50">
        <v>47505.5</v>
      </c>
    </row>
    <row r="68" spans="1:6">
      <c r="A68" t="s">
        <v>27</v>
      </c>
      <c r="C68" s="85"/>
      <c r="D68" s="50"/>
      <c r="E68" s="50">
        <v>2136.5</v>
      </c>
      <c r="F68" s="50">
        <v>2449.5</v>
      </c>
    </row>
    <row r="69" spans="1:6">
      <c r="A69" t="s">
        <v>28</v>
      </c>
      <c r="C69" s="85"/>
      <c r="D69" s="50"/>
      <c r="E69" s="50">
        <v>1410</v>
      </c>
      <c r="F69" s="50">
        <v>1050</v>
      </c>
    </row>
    <row r="70" spans="1:6">
      <c r="A70" t="s">
        <v>1</v>
      </c>
      <c r="C70" s="74"/>
      <c r="D70" s="74"/>
      <c r="E70" s="50">
        <v>1406.72</v>
      </c>
      <c r="F70" s="50">
        <v>1143.25</v>
      </c>
    </row>
    <row r="71" spans="1:6">
      <c r="A71" t="s">
        <v>141</v>
      </c>
      <c r="C71" s="74"/>
      <c r="D71" s="74"/>
      <c r="E71" s="50">
        <v>4143.33</v>
      </c>
      <c r="F71" s="50">
        <v>3357.65</v>
      </c>
    </row>
    <row r="72" spans="1:6">
      <c r="A72" t="s">
        <v>156</v>
      </c>
      <c r="C72" s="74"/>
      <c r="D72" s="74"/>
      <c r="E72" s="50"/>
      <c r="F72" s="50">
        <v>0</v>
      </c>
    </row>
    <row r="73" spans="1:6">
      <c r="A73" t="s">
        <v>148</v>
      </c>
      <c r="C73" s="74"/>
      <c r="D73" s="74"/>
      <c r="E73" s="50">
        <v>2461.8000000000002</v>
      </c>
      <c r="F73" s="50">
        <v>1787.77</v>
      </c>
    </row>
    <row r="74" spans="1:6">
      <c r="A74" t="s">
        <v>140</v>
      </c>
      <c r="C74" s="74"/>
      <c r="D74" s="74"/>
      <c r="E74" s="50">
        <v>949.3</v>
      </c>
      <c r="F74" s="50">
        <v>1057.3</v>
      </c>
    </row>
    <row r="75" spans="1:6">
      <c r="A75" t="s">
        <v>139</v>
      </c>
      <c r="C75" s="74"/>
      <c r="D75" s="74"/>
      <c r="E75" s="50">
        <v>1723.62</v>
      </c>
      <c r="F75" s="50">
        <v>1806.3</v>
      </c>
    </row>
    <row r="76" spans="1:6">
      <c r="A76" t="s">
        <v>138</v>
      </c>
      <c r="C76" s="74"/>
      <c r="D76" s="74"/>
      <c r="E76" s="50">
        <v>810.5</v>
      </c>
      <c r="F76" s="50">
        <v>923.5</v>
      </c>
    </row>
    <row r="77" spans="1:6">
      <c r="A77" s="12" t="s">
        <v>137</v>
      </c>
      <c r="C77" s="74"/>
      <c r="D77" s="74"/>
      <c r="E77" s="50">
        <v>0</v>
      </c>
      <c r="F77" s="50">
        <v>608</v>
      </c>
    </row>
    <row r="78" spans="1:6">
      <c r="A78" s="123" t="s">
        <v>175</v>
      </c>
      <c r="C78" s="74"/>
      <c r="D78" s="74"/>
      <c r="E78" s="50">
        <v>340</v>
      </c>
      <c r="F78" s="50">
        <v>525</v>
      </c>
    </row>
    <row r="79" spans="1:6">
      <c r="A79" t="s">
        <v>85</v>
      </c>
      <c r="C79" s="85"/>
      <c r="D79" s="74"/>
      <c r="E79" s="50">
        <v>2628.5</v>
      </c>
      <c r="F79" s="50">
        <v>1175.4100000000001</v>
      </c>
    </row>
    <row r="80" spans="1:6">
      <c r="A80" t="s">
        <v>157</v>
      </c>
      <c r="C80" s="85"/>
      <c r="D80" s="53"/>
      <c r="E80" s="50">
        <v>18224.43</v>
      </c>
      <c r="F80" s="50">
        <v>19310.45</v>
      </c>
    </row>
    <row r="81" spans="1:7">
      <c r="A81" t="s">
        <v>73</v>
      </c>
      <c r="C81" s="85"/>
      <c r="D81" s="50"/>
      <c r="E81" s="50">
        <v>6048.6</v>
      </c>
      <c r="F81" s="50">
        <v>5011.75</v>
      </c>
    </row>
    <row r="82" spans="1:7">
      <c r="A82" t="s">
        <v>2</v>
      </c>
      <c r="C82" s="85"/>
      <c r="D82" s="50"/>
      <c r="E82" s="50">
        <v>7892.82</v>
      </c>
      <c r="F82" s="50">
        <v>7872.55</v>
      </c>
    </row>
    <row r="83" spans="1:7">
      <c r="A83" t="s">
        <v>3</v>
      </c>
      <c r="C83" s="85"/>
      <c r="D83" s="50"/>
      <c r="E83" s="50">
        <v>1290</v>
      </c>
      <c r="F83" s="50">
        <v>650</v>
      </c>
    </row>
    <row r="84" spans="1:7">
      <c r="A84" t="s">
        <v>120</v>
      </c>
      <c r="C84" s="85"/>
      <c r="D84" s="50"/>
      <c r="E84" s="50">
        <v>750</v>
      </c>
      <c r="F84" s="50">
        <v>750</v>
      </c>
    </row>
    <row r="85" spans="1:7">
      <c r="A85" t="s">
        <v>106</v>
      </c>
      <c r="C85" s="85"/>
      <c r="D85" s="50"/>
      <c r="E85" s="50">
        <v>25925</v>
      </c>
      <c r="F85" s="50">
        <v>28154.5</v>
      </c>
    </row>
    <row r="86" spans="1:7">
      <c r="A86" t="s">
        <v>4</v>
      </c>
      <c r="C86" s="85"/>
      <c r="D86" s="50"/>
      <c r="E86" s="50">
        <v>161.27000000000001</v>
      </c>
      <c r="F86" s="50">
        <v>52.98</v>
      </c>
    </row>
    <row r="87" spans="1:7">
      <c r="A87" t="s">
        <v>119</v>
      </c>
      <c r="C87" s="85"/>
      <c r="D87" s="50"/>
      <c r="E87" s="50">
        <v>5042.5</v>
      </c>
      <c r="F87" s="50">
        <v>7352.01</v>
      </c>
      <c r="G87" s="80"/>
    </row>
    <row r="88" spans="1:7">
      <c r="A88" t="s">
        <v>146</v>
      </c>
      <c r="C88" s="85"/>
      <c r="D88" s="50"/>
      <c r="E88" s="50">
        <v>0</v>
      </c>
      <c r="F88" s="50">
        <v>48448.72</v>
      </c>
      <c r="G88" s="80"/>
    </row>
    <row r="89" spans="1:7">
      <c r="A89" s="123" t="s">
        <v>158</v>
      </c>
      <c r="C89" s="85"/>
      <c r="D89" s="50"/>
      <c r="E89" s="50">
        <v>3712.82</v>
      </c>
      <c r="F89" s="50">
        <v>3685.5</v>
      </c>
    </row>
    <row r="90" spans="1:7">
      <c r="A90" t="s">
        <v>159</v>
      </c>
      <c r="C90" s="85"/>
      <c r="D90" s="50"/>
      <c r="E90" s="50">
        <v>2617.85</v>
      </c>
      <c r="F90" s="50">
        <v>528.64</v>
      </c>
    </row>
    <row r="91" spans="1:7">
      <c r="C91" s="54"/>
      <c r="D91" s="54"/>
      <c r="E91" s="73">
        <f>SUM(E66:E90)</f>
        <v>220020.59999999995</v>
      </c>
      <c r="F91" s="73">
        <f>SUM(F66:F90)</f>
        <v>260578.71</v>
      </c>
    </row>
    <row r="92" spans="1:7">
      <c r="C92" s="86"/>
      <c r="D92" s="86"/>
      <c r="E92" s="86"/>
      <c r="F92" s="86"/>
    </row>
    <row r="93" spans="1:7">
      <c r="A93" s="49" t="s">
        <v>17</v>
      </c>
      <c r="B93" s="47"/>
      <c r="C93" s="86"/>
      <c r="D93" s="86"/>
      <c r="E93" s="86"/>
      <c r="F93" s="86"/>
    </row>
    <row r="94" spans="1:7">
      <c r="A94" t="s">
        <v>89</v>
      </c>
      <c r="C94" s="85"/>
      <c r="D94" s="50"/>
      <c r="E94" s="50">
        <v>22325.24</v>
      </c>
      <c r="F94" s="85">
        <v>19413.810000000001</v>
      </c>
    </row>
    <row r="95" spans="1:7">
      <c r="A95" t="s">
        <v>160</v>
      </c>
      <c r="C95" s="74"/>
      <c r="D95" s="86"/>
      <c r="E95" s="50">
        <v>4143.33</v>
      </c>
      <c r="F95" s="85">
        <v>3357.65</v>
      </c>
    </row>
    <row r="96" spans="1:7">
      <c r="A96" t="s">
        <v>149</v>
      </c>
      <c r="C96" s="74"/>
      <c r="D96" s="86"/>
      <c r="E96" s="50"/>
      <c r="F96" s="85">
        <v>0</v>
      </c>
    </row>
    <row r="97" spans="1:10">
      <c r="A97" t="s">
        <v>150</v>
      </c>
      <c r="C97" s="74"/>
      <c r="D97" s="74"/>
      <c r="E97" s="50">
        <v>2461.8000000000002</v>
      </c>
      <c r="F97" s="85">
        <v>1787.77</v>
      </c>
    </row>
    <row r="98" spans="1:10">
      <c r="A98" t="s">
        <v>90</v>
      </c>
      <c r="C98" s="74"/>
      <c r="D98" s="74"/>
      <c r="E98" s="50">
        <v>949.3</v>
      </c>
      <c r="F98" s="85">
        <v>1057.3</v>
      </c>
    </row>
    <row r="99" spans="1:10" ht="14.25">
      <c r="A99" t="s">
        <v>161</v>
      </c>
      <c r="C99" s="74"/>
      <c r="D99" s="74"/>
      <c r="E99" s="50">
        <v>1723.62</v>
      </c>
      <c r="F99" s="85">
        <v>1806.3</v>
      </c>
      <c r="H99" s="25"/>
      <c r="I99" s="81"/>
      <c r="J99" s="81"/>
    </row>
    <row r="100" spans="1:10" ht="14.25">
      <c r="A100" t="s">
        <v>71</v>
      </c>
      <c r="C100" s="74"/>
      <c r="D100" s="74"/>
      <c r="E100" s="50">
        <v>810.5</v>
      </c>
      <c r="F100" s="85">
        <v>923.5</v>
      </c>
      <c r="H100" s="25"/>
      <c r="I100" s="81"/>
      <c r="J100" s="81"/>
    </row>
    <row r="101" spans="1:10" ht="14.25">
      <c r="A101" t="s">
        <v>72</v>
      </c>
      <c r="C101" s="74"/>
      <c r="D101" s="74"/>
      <c r="E101" s="50">
        <v>0</v>
      </c>
      <c r="F101" s="85">
        <v>608</v>
      </c>
      <c r="H101" s="25"/>
      <c r="I101" s="81"/>
      <c r="J101" s="81"/>
    </row>
    <row r="102" spans="1:10" ht="14.25">
      <c r="A102" s="12" t="s">
        <v>112</v>
      </c>
      <c r="C102" s="74"/>
      <c r="D102" s="74"/>
      <c r="E102" s="50">
        <v>340</v>
      </c>
      <c r="F102" s="85">
        <v>525</v>
      </c>
      <c r="H102" s="25"/>
      <c r="I102" s="81"/>
      <c r="J102" s="81"/>
    </row>
    <row r="103" spans="1:10" ht="14.25">
      <c r="A103" t="s">
        <v>6</v>
      </c>
      <c r="C103" s="85"/>
      <c r="D103" s="74"/>
      <c r="E103" s="50">
        <v>1053.73</v>
      </c>
      <c r="F103" s="85">
        <v>1259.3800000000001</v>
      </c>
      <c r="H103" s="25"/>
      <c r="I103" s="81"/>
      <c r="J103" s="81"/>
    </row>
    <row r="104" spans="1:10" ht="14.25">
      <c r="A104" s="123" t="s">
        <v>143</v>
      </c>
      <c r="C104" s="85"/>
      <c r="D104" s="74"/>
      <c r="E104" s="50">
        <v>445.1</v>
      </c>
      <c r="F104" s="85">
        <v>100</v>
      </c>
      <c r="H104" s="25"/>
      <c r="I104" s="81"/>
      <c r="J104" s="81"/>
    </row>
    <row r="105" spans="1:10" ht="14.25">
      <c r="A105" t="s">
        <v>125</v>
      </c>
      <c r="C105" s="85"/>
      <c r="D105" s="74"/>
      <c r="E105" s="50">
        <f>11759.8+291.85</f>
        <v>12051.65</v>
      </c>
      <c r="F105" s="85">
        <v>13265.51</v>
      </c>
      <c r="H105" s="25"/>
      <c r="I105" s="81"/>
      <c r="J105" s="81"/>
    </row>
    <row r="106" spans="1:10" ht="14.25">
      <c r="A106" t="s">
        <v>29</v>
      </c>
      <c r="C106" s="85"/>
      <c r="D106" s="74"/>
      <c r="E106" s="50">
        <v>29070</v>
      </c>
      <c r="F106" s="85">
        <v>28785</v>
      </c>
      <c r="H106" s="25"/>
      <c r="I106" s="81"/>
      <c r="J106" s="82"/>
    </row>
    <row r="107" spans="1:10" ht="14.25">
      <c r="A107" s="123" t="s">
        <v>169</v>
      </c>
      <c r="C107" s="85"/>
      <c r="D107" s="74"/>
      <c r="E107" s="50"/>
      <c r="F107" s="85">
        <v>0</v>
      </c>
      <c r="H107" s="25"/>
      <c r="I107" s="81"/>
      <c r="J107" s="82"/>
    </row>
    <row r="108" spans="1:10" ht="14.25">
      <c r="A108" s="123" t="s">
        <v>168</v>
      </c>
      <c r="C108" s="85"/>
      <c r="D108" s="74"/>
      <c r="E108" s="50"/>
      <c r="F108" s="85">
        <v>0</v>
      </c>
      <c r="H108" s="25"/>
      <c r="I108" s="81"/>
      <c r="J108" s="82"/>
    </row>
    <row r="109" spans="1:10" ht="14.25" hidden="1">
      <c r="A109" t="s">
        <v>7</v>
      </c>
      <c r="C109" s="85"/>
      <c r="D109" s="74"/>
      <c r="E109" s="50"/>
      <c r="F109" s="85"/>
      <c r="H109" s="25"/>
      <c r="I109" s="82"/>
      <c r="J109" s="82"/>
    </row>
    <row r="110" spans="1:10" ht="14.25">
      <c r="A110" t="s">
        <v>91</v>
      </c>
      <c r="C110" s="85"/>
      <c r="D110" s="74"/>
      <c r="E110" s="50">
        <v>869.25</v>
      </c>
      <c r="F110" s="85">
        <v>878.75</v>
      </c>
      <c r="H110" s="25"/>
      <c r="I110" s="81"/>
      <c r="J110" s="81"/>
    </row>
    <row r="111" spans="1:10" ht="14.25">
      <c r="A111" s="12" t="s">
        <v>114</v>
      </c>
      <c r="C111" s="85"/>
      <c r="D111" s="74"/>
      <c r="E111" s="50"/>
      <c r="F111" s="85">
        <v>3698.61</v>
      </c>
      <c r="H111" s="25"/>
      <c r="I111" s="81"/>
      <c r="J111" s="81"/>
    </row>
    <row r="112" spans="1:10" ht="14.25">
      <c r="A112" t="s">
        <v>8</v>
      </c>
      <c r="C112" s="85"/>
      <c r="D112" s="74"/>
      <c r="E112" s="50">
        <v>5889.53</v>
      </c>
      <c r="F112" s="85">
        <v>5780.28</v>
      </c>
      <c r="H112" s="25"/>
      <c r="I112" s="81"/>
      <c r="J112" s="81"/>
    </row>
    <row r="113" spans="1:10" ht="14.25">
      <c r="A113" t="s">
        <v>9</v>
      </c>
      <c r="C113" s="85"/>
      <c r="D113" s="74"/>
      <c r="E113" s="50">
        <v>936.51</v>
      </c>
      <c r="F113" s="85">
        <v>1385.42</v>
      </c>
      <c r="H113" s="25"/>
      <c r="I113" s="81"/>
      <c r="J113" s="81"/>
    </row>
    <row r="114" spans="1:10" ht="14.25">
      <c r="A114" t="s">
        <v>10</v>
      </c>
      <c r="C114" s="85"/>
      <c r="D114" s="74"/>
      <c r="E114" s="50">
        <v>700.68</v>
      </c>
      <c r="F114" s="85">
        <v>841.76</v>
      </c>
      <c r="H114" s="25"/>
      <c r="I114" s="81"/>
      <c r="J114" s="81"/>
    </row>
    <row r="115" spans="1:10" ht="14.25">
      <c r="A115" t="s">
        <v>11</v>
      </c>
      <c r="C115" s="85"/>
      <c r="D115" s="74"/>
      <c r="E115" s="50">
        <v>15411.55</v>
      </c>
      <c r="F115" s="85">
        <v>15355.77</v>
      </c>
      <c r="H115" s="25"/>
      <c r="I115" s="83"/>
      <c r="J115" s="83"/>
    </row>
    <row r="116" spans="1:10">
      <c r="A116" s="12" t="s">
        <v>77</v>
      </c>
      <c r="C116" s="85"/>
      <c r="D116" s="74"/>
      <c r="E116" s="50">
        <f>925.26+7757.43+689.2</f>
        <v>9371.8900000000012</v>
      </c>
      <c r="F116" s="85">
        <v>6378.3</v>
      </c>
    </row>
    <row r="117" spans="1:10">
      <c r="A117" t="s">
        <v>12</v>
      </c>
      <c r="C117" s="85"/>
      <c r="D117" s="74"/>
      <c r="E117" s="50">
        <v>9234.6200000000008</v>
      </c>
      <c r="F117" s="85">
        <v>9299.57</v>
      </c>
    </row>
    <row r="118" spans="1:10">
      <c r="A118" t="s">
        <v>101</v>
      </c>
      <c r="C118" s="85"/>
      <c r="D118" s="74"/>
      <c r="E118" s="50">
        <f>127976.4+1447.83</f>
        <v>129424.23</v>
      </c>
      <c r="F118" s="85">
        <v>84969.25</v>
      </c>
      <c r="H118" s="80"/>
    </row>
    <row r="119" spans="1:10">
      <c r="A119" t="s">
        <v>107</v>
      </c>
      <c r="C119" s="85"/>
      <c r="D119" s="74"/>
      <c r="E119" s="50">
        <f>6451.32+768.75</f>
        <v>7220.07</v>
      </c>
      <c r="F119" s="85">
        <v>9178.25</v>
      </c>
    </row>
    <row r="120" spans="1:10">
      <c r="A120" t="s">
        <v>13</v>
      </c>
      <c r="C120" s="85"/>
      <c r="D120" s="74"/>
      <c r="E120" s="50">
        <v>1280.77</v>
      </c>
      <c r="F120" s="85">
        <v>1242.2</v>
      </c>
    </row>
    <row r="121" spans="1:10">
      <c r="A121" t="s">
        <v>99</v>
      </c>
      <c r="C121" s="85"/>
      <c r="D121" s="74"/>
      <c r="E121" s="50">
        <v>1000</v>
      </c>
      <c r="F121" s="85">
        <v>1000</v>
      </c>
    </row>
    <row r="122" spans="1:10">
      <c r="A122" t="s">
        <v>94</v>
      </c>
      <c r="C122" s="85"/>
      <c r="D122" s="74"/>
      <c r="E122" s="50">
        <v>1579.2</v>
      </c>
      <c r="F122" s="85">
        <v>1504.5</v>
      </c>
    </row>
    <row r="123" spans="1:10">
      <c r="A123" t="s">
        <v>142</v>
      </c>
      <c r="C123" s="85"/>
      <c r="D123" s="74"/>
      <c r="E123" s="50">
        <v>26062</v>
      </c>
      <c r="F123" s="85">
        <v>22062</v>
      </c>
    </row>
    <row r="124" spans="1:10">
      <c r="A124" s="49"/>
      <c r="B124" s="51"/>
      <c r="C124" s="54"/>
      <c r="D124" s="54"/>
      <c r="E124" s="73">
        <f>SUM(E94:E123)</f>
        <v>284354.56999999995</v>
      </c>
      <c r="F124" s="73">
        <f>SUM(F94:F123)</f>
        <v>236463.88</v>
      </c>
      <c r="H124" s="80"/>
    </row>
    <row r="125" spans="1:10">
      <c r="C125" s="50"/>
      <c r="D125" s="50"/>
      <c r="E125" s="50"/>
      <c r="F125" s="50"/>
    </row>
    <row r="126" spans="1:10" ht="15.75" thickBot="1">
      <c r="A126" s="52" t="s">
        <v>76</v>
      </c>
      <c r="C126" s="54"/>
      <c r="D126" s="54"/>
      <c r="E126" s="65">
        <f>E91-E124</f>
        <v>-64333.97</v>
      </c>
      <c r="F126" s="65">
        <f>F91-F124</f>
        <v>24114.829999999987</v>
      </c>
    </row>
    <row r="127" spans="1:10" ht="13.5" thickTop="1">
      <c r="C127" s="86"/>
      <c r="D127" s="86"/>
      <c r="E127" s="86"/>
      <c r="F127" s="86"/>
      <c r="G127" s="80"/>
    </row>
    <row r="128" spans="1:10" ht="19.5">
      <c r="A128" s="40" t="str">
        <f>C9</f>
        <v>Parish of Carrigallen</v>
      </c>
      <c r="B128" s="51"/>
      <c r="C128" s="86"/>
      <c r="D128" s="86"/>
      <c r="E128" s="86"/>
      <c r="F128" s="86"/>
    </row>
    <row r="129" spans="1:7" ht="19.5">
      <c r="A129" s="40" t="s">
        <v>33</v>
      </c>
      <c r="C129" s="86"/>
      <c r="D129" s="86"/>
      <c r="E129" s="86"/>
      <c r="F129" s="86"/>
    </row>
    <row r="130" spans="1:7" ht="19.5">
      <c r="A130" s="41" t="str">
        <f>C13</f>
        <v>Year ended 31 December 2024</v>
      </c>
      <c r="B130" s="42"/>
      <c r="C130" s="87"/>
      <c r="D130" s="87"/>
      <c r="E130" s="87"/>
      <c r="F130" s="87"/>
    </row>
    <row r="131" spans="1:7" ht="15">
      <c r="C131" s="86"/>
      <c r="D131" s="86"/>
      <c r="E131" s="90">
        <v>2024</v>
      </c>
      <c r="F131" s="90">
        <v>2023</v>
      </c>
    </row>
    <row r="132" spans="1:7" ht="15">
      <c r="C132" s="86"/>
      <c r="D132" s="86"/>
      <c r="E132" s="88" t="s">
        <v>0</v>
      </c>
      <c r="F132" s="88" t="s">
        <v>0</v>
      </c>
    </row>
    <row r="133" spans="1:7" ht="15">
      <c r="A133" s="52" t="s">
        <v>45</v>
      </c>
      <c r="C133" s="86"/>
      <c r="D133" s="86"/>
      <c r="E133" s="88"/>
      <c r="F133" s="88"/>
    </row>
    <row r="134" spans="1:7" ht="14.25" customHeight="1">
      <c r="A134" s="75" t="s">
        <v>128</v>
      </c>
      <c r="C134" s="86"/>
      <c r="D134" s="86"/>
      <c r="E134" s="85">
        <v>199010</v>
      </c>
      <c r="F134" s="85">
        <v>199010</v>
      </c>
    </row>
    <row r="135" spans="1:7" ht="14.25" customHeight="1">
      <c r="A135" s="75" t="s">
        <v>135</v>
      </c>
      <c r="C135" s="86"/>
      <c r="D135" s="86"/>
      <c r="E135" s="85">
        <f>1037363-199478-20748</f>
        <v>817137</v>
      </c>
      <c r="F135" s="85">
        <v>837885</v>
      </c>
    </row>
    <row r="136" spans="1:7" ht="14.25" customHeight="1">
      <c r="A136" s="75" t="s">
        <v>136</v>
      </c>
      <c r="C136" s="86"/>
      <c r="D136" s="86"/>
      <c r="E136" s="85">
        <f>11170.09+20000-9085-5314</f>
        <v>16771.09</v>
      </c>
      <c r="F136" s="85">
        <v>2085.09</v>
      </c>
    </row>
    <row r="137" spans="1:7">
      <c r="A137" s="49"/>
      <c r="C137" s="86"/>
      <c r="D137" s="86"/>
      <c r="E137" s="72">
        <f>SUM(E134:E136)</f>
        <v>1032918.09</v>
      </c>
      <c r="F137" s="72">
        <f>SUM(F134:F136)</f>
        <v>1038980.09</v>
      </c>
      <c r="G137" s="80"/>
    </row>
    <row r="138" spans="1:7">
      <c r="C138" s="86"/>
      <c r="D138" s="86"/>
      <c r="E138" s="53"/>
      <c r="F138" s="53"/>
    </row>
    <row r="139" spans="1:7">
      <c r="A139" s="64" t="s">
        <v>14</v>
      </c>
      <c r="C139" s="86"/>
      <c r="D139" s="86"/>
      <c r="E139" s="53"/>
      <c r="F139" s="53"/>
    </row>
    <row r="140" spans="1:7">
      <c r="A140" s="123" t="s">
        <v>170</v>
      </c>
      <c r="C140" s="86"/>
      <c r="D140" s="86"/>
      <c r="E140" s="74">
        <v>0</v>
      </c>
      <c r="F140" s="74">
        <v>3500</v>
      </c>
    </row>
    <row r="141" spans="1:7">
      <c r="A141" s="123" t="s">
        <v>194</v>
      </c>
      <c r="C141" s="86"/>
      <c r="D141" s="86"/>
      <c r="E141" s="74">
        <f>140+2815.5</f>
        <v>2955.5</v>
      </c>
      <c r="F141" s="74">
        <v>70</v>
      </c>
    </row>
    <row r="142" spans="1:7">
      <c r="A142" s="123" t="s">
        <v>172</v>
      </c>
      <c r="C142" s="86"/>
      <c r="D142" s="86"/>
      <c r="E142" s="74">
        <f>2532.54+1344.66+1165.3</f>
        <v>5042.5</v>
      </c>
      <c r="F142" s="74">
        <v>0</v>
      </c>
    </row>
    <row r="143" spans="1:7">
      <c r="A143" s="123" t="s">
        <v>176</v>
      </c>
      <c r="C143" s="86"/>
      <c r="D143" s="86"/>
      <c r="E143" s="74">
        <v>2400</v>
      </c>
      <c r="F143" s="74">
        <v>5600</v>
      </c>
    </row>
    <row r="144" spans="1:7">
      <c r="C144" s="86"/>
      <c r="D144" s="86"/>
      <c r="E144" s="72">
        <f>SUM(E140:E143)</f>
        <v>10398</v>
      </c>
      <c r="F144" s="72">
        <f>SUM(F140:F143)</f>
        <v>9170</v>
      </c>
    </row>
    <row r="145" spans="1:8">
      <c r="C145" s="86"/>
      <c r="D145" s="86"/>
      <c r="E145" s="84"/>
      <c r="F145" s="84"/>
    </row>
    <row r="146" spans="1:8">
      <c r="A146" s="49" t="s">
        <v>46</v>
      </c>
      <c r="C146" s="86"/>
      <c r="D146" s="86"/>
      <c r="E146" s="53"/>
      <c r="F146" s="120"/>
    </row>
    <row r="147" spans="1:8">
      <c r="A147" s="71" t="s">
        <v>95</v>
      </c>
      <c r="C147" s="86"/>
      <c r="D147" s="86"/>
      <c r="E147" s="74">
        <v>27677.88</v>
      </c>
      <c r="F147" s="121">
        <v>102972.46</v>
      </c>
    </row>
    <row r="148" spans="1:8">
      <c r="A148" s="71" t="s">
        <v>103</v>
      </c>
      <c r="C148" s="86"/>
      <c r="D148" s="86"/>
      <c r="E148" s="74">
        <v>32863.879999999997</v>
      </c>
      <c r="F148" s="121">
        <v>68358.28</v>
      </c>
    </row>
    <row r="149" spans="1:8">
      <c r="A149" s="71" t="s">
        <v>100</v>
      </c>
      <c r="C149" s="86"/>
      <c r="D149" s="86"/>
      <c r="E149" s="74">
        <v>79582.12</v>
      </c>
      <c r="F149" s="121">
        <v>70600.36</v>
      </c>
    </row>
    <row r="150" spans="1:8">
      <c r="A150" s="71" t="s">
        <v>105</v>
      </c>
      <c r="C150" s="86"/>
      <c r="D150" s="86"/>
      <c r="E150" s="74">
        <v>69372.36</v>
      </c>
      <c r="F150" s="121">
        <v>58594.559999999998</v>
      </c>
    </row>
    <row r="151" spans="1:8">
      <c r="A151" s="71" t="s">
        <v>96</v>
      </c>
      <c r="C151" s="86"/>
      <c r="D151" s="86"/>
      <c r="E151" s="74">
        <v>20071.77</v>
      </c>
      <c r="F151" s="121">
        <v>116879.94</v>
      </c>
    </row>
    <row r="152" spans="1:8">
      <c r="A152" s="125" t="s">
        <v>192</v>
      </c>
      <c r="C152" s="86"/>
      <c r="D152" s="86"/>
      <c r="E152" s="74">
        <v>120000</v>
      </c>
      <c r="F152" s="121">
        <v>0</v>
      </c>
    </row>
    <row r="153" spans="1:8">
      <c r="A153" s="71" t="s">
        <v>104</v>
      </c>
      <c r="C153" s="86"/>
      <c r="D153" s="86"/>
      <c r="E153" s="74">
        <f>82357.82+98.83</f>
        <v>82456.650000000009</v>
      </c>
      <c r="F153" s="121">
        <v>82357.820000000007</v>
      </c>
    </row>
    <row r="154" spans="1:8">
      <c r="A154" s="71" t="s">
        <v>102</v>
      </c>
      <c r="C154" s="86"/>
      <c r="D154" s="86"/>
      <c r="E154" s="74">
        <v>42635.39</v>
      </c>
      <c r="F154" s="121">
        <v>33757.160000000003</v>
      </c>
    </row>
    <row r="155" spans="1:8">
      <c r="A155" s="71"/>
      <c r="C155" s="86"/>
      <c r="D155" s="86"/>
      <c r="E155" s="74"/>
      <c r="F155" s="74"/>
      <c r="H155" s="80"/>
    </row>
    <row r="156" spans="1:8">
      <c r="C156" s="86"/>
      <c r="D156" s="86"/>
      <c r="E156" s="73">
        <f>SUM(E147:E155)</f>
        <v>474660.05000000005</v>
      </c>
      <c r="F156" s="73">
        <f>SUM(F147:F155)</f>
        <v>533520.57999999996</v>
      </c>
    </row>
    <row r="157" spans="1:8">
      <c r="C157" s="86"/>
      <c r="D157" s="86"/>
      <c r="E157" s="54"/>
      <c r="F157" s="54"/>
    </row>
    <row r="158" spans="1:8">
      <c r="A158" s="49" t="s">
        <v>47</v>
      </c>
      <c r="C158" s="86"/>
      <c r="D158" s="86"/>
      <c r="E158" s="53"/>
      <c r="F158" s="53"/>
    </row>
    <row r="159" spans="1:8">
      <c r="A159" s="71" t="s">
        <v>97</v>
      </c>
      <c r="C159" s="86"/>
      <c r="D159" s="86"/>
      <c r="E159" s="74">
        <f>768.75+249.44</f>
        <v>1018.19</v>
      </c>
      <c r="F159" s="74">
        <v>768.75</v>
      </c>
    </row>
    <row r="160" spans="1:8">
      <c r="A160" s="125" t="s">
        <v>195</v>
      </c>
      <c r="C160" s="86"/>
      <c r="D160" s="86"/>
      <c r="E160" s="74">
        <v>390</v>
      </c>
      <c r="F160" s="74">
        <v>0</v>
      </c>
    </row>
    <row r="161" spans="1:8">
      <c r="C161" s="86"/>
      <c r="D161" s="86"/>
      <c r="E161" s="72">
        <f>SUM(E159:E160)</f>
        <v>1408.19</v>
      </c>
      <c r="F161" s="72">
        <f>SUM(F159:F160)</f>
        <v>768.75</v>
      </c>
    </row>
    <row r="162" spans="1:8">
      <c r="C162" s="86"/>
      <c r="D162" s="86"/>
      <c r="E162" s="86"/>
      <c r="F162" s="86"/>
    </row>
    <row r="163" spans="1:8" ht="13.5" thickBot="1">
      <c r="A163" s="49" t="s">
        <v>178</v>
      </c>
      <c r="C163" s="86"/>
      <c r="D163" s="86"/>
      <c r="E163" s="89">
        <f>E137+E156-E161+E144</f>
        <v>1516567.9500000002</v>
      </c>
      <c r="F163" s="89">
        <f>F137+F156-F161+F144</f>
        <v>1580901.92</v>
      </c>
    </row>
    <row r="164" spans="1:8" ht="13.5" thickTop="1">
      <c r="C164" s="86"/>
      <c r="D164" s="86"/>
      <c r="E164" s="86"/>
      <c r="F164" s="86"/>
    </row>
    <row r="165" spans="1:8">
      <c r="A165" s="49" t="s">
        <v>48</v>
      </c>
      <c r="C165" s="86"/>
      <c r="D165" s="86"/>
      <c r="E165" s="53"/>
      <c r="F165" s="53"/>
      <c r="H165" s="80"/>
    </row>
    <row r="166" spans="1:8">
      <c r="A166" s="75" t="s">
        <v>121</v>
      </c>
      <c r="C166" s="86"/>
      <c r="D166" s="86"/>
      <c r="E166" s="53">
        <f>F169+E126</f>
        <v>1516567.9500000002</v>
      </c>
      <c r="F166" s="53">
        <f>1556787.09+F126</f>
        <v>1580901.9200000002</v>
      </c>
    </row>
    <row r="167" spans="1:8">
      <c r="A167" s="75"/>
      <c r="C167" s="86"/>
      <c r="D167" s="86"/>
      <c r="E167" s="53"/>
      <c r="F167" s="53"/>
    </row>
    <row r="168" spans="1:8">
      <c r="C168" s="86"/>
      <c r="D168" s="86"/>
      <c r="E168" s="86"/>
      <c r="F168" s="86"/>
    </row>
    <row r="169" spans="1:8" ht="13.5" thickBot="1">
      <c r="A169" s="49" t="s">
        <v>178</v>
      </c>
      <c r="C169" s="86"/>
      <c r="D169" s="86"/>
      <c r="E169" s="89">
        <f>SUM(E166:E167)</f>
        <v>1516567.9500000002</v>
      </c>
      <c r="F169" s="89">
        <f>SUM(F166:F167)</f>
        <v>1580901.9200000002</v>
      </c>
      <c r="G169" s="80"/>
    </row>
    <row r="170" spans="1:8" ht="13.5" thickTop="1">
      <c r="A170" s="49"/>
      <c r="E170" s="51"/>
      <c r="F170" s="51"/>
    </row>
    <row r="171" spans="1:8">
      <c r="A171" s="49"/>
      <c r="E171" s="51"/>
      <c r="F171" s="51"/>
    </row>
    <row r="172" spans="1:8">
      <c r="A172" s="64" t="s">
        <v>49</v>
      </c>
    </row>
    <row r="175" spans="1:8">
      <c r="A175" t="s">
        <v>50</v>
      </c>
      <c r="C175" t="s">
        <v>51</v>
      </c>
    </row>
    <row r="176" spans="1:8">
      <c r="A176" s="64" t="s">
        <v>43</v>
      </c>
      <c r="B176" s="64"/>
      <c r="C176" s="64" t="s">
        <v>52</v>
      </c>
    </row>
    <row r="177" spans="1:6">
      <c r="A177" s="64" t="s">
        <v>32</v>
      </c>
      <c r="B177" s="64"/>
      <c r="C177" s="64"/>
    </row>
    <row r="178" spans="1:6" ht="33" customHeight="1"/>
    <row r="179" spans="1:6" ht="19.5">
      <c r="A179" s="40" t="str">
        <f>$C$9</f>
        <v>Parish of Carrigallen</v>
      </c>
    </row>
    <row r="180" spans="1:6" ht="19.5">
      <c r="A180" s="40" t="s">
        <v>53</v>
      </c>
    </row>
    <row r="181" spans="1:6" ht="19.5">
      <c r="A181" s="41" t="str">
        <f>$C$13</f>
        <v>Year ended 31 December 2024</v>
      </c>
      <c r="B181" s="42"/>
      <c r="C181" s="42"/>
      <c r="D181" s="42"/>
      <c r="E181" s="42"/>
      <c r="F181" s="42"/>
    </row>
    <row r="183" spans="1:6" ht="15">
      <c r="A183" s="55" t="s">
        <v>54</v>
      </c>
      <c r="B183" s="56"/>
      <c r="C183" s="56"/>
      <c r="D183" s="56"/>
      <c r="E183" s="56"/>
      <c r="F183" s="56"/>
    </row>
    <row r="184" spans="1:6" ht="14.25">
      <c r="A184" s="56"/>
      <c r="B184" s="56"/>
      <c r="C184" s="56"/>
      <c r="D184" s="56"/>
      <c r="E184" s="56"/>
      <c r="F184" s="56"/>
    </row>
    <row r="185" spans="1:6" ht="30.75" customHeight="1">
      <c r="A185" s="128" t="s">
        <v>55</v>
      </c>
      <c r="B185" s="128"/>
      <c r="C185" s="128"/>
      <c r="D185" s="128"/>
      <c r="E185" s="128"/>
      <c r="F185" s="128"/>
    </row>
    <row r="186" spans="1:6">
      <c r="A186" s="48"/>
      <c r="B186" s="48"/>
      <c r="C186" s="48"/>
      <c r="D186" s="48"/>
      <c r="E186" s="48"/>
      <c r="F186" s="48"/>
    </row>
    <row r="187" spans="1:6">
      <c r="A187" s="57" t="s">
        <v>56</v>
      </c>
      <c r="B187" s="48"/>
      <c r="C187" s="48"/>
      <c r="D187" s="48"/>
      <c r="E187" s="48"/>
      <c r="F187" s="48"/>
    </row>
    <row r="188" spans="1:6" ht="69" customHeight="1">
      <c r="A188" s="128" t="s">
        <v>133</v>
      </c>
      <c r="B188" s="128"/>
      <c r="C188" s="128"/>
      <c r="D188" s="128"/>
      <c r="E188" s="128"/>
      <c r="F188" s="128"/>
    </row>
    <row r="189" spans="1:6">
      <c r="A189" s="48"/>
      <c r="B189" s="48"/>
      <c r="C189" s="48"/>
      <c r="D189" s="48"/>
      <c r="E189" s="48"/>
      <c r="F189" s="48"/>
    </row>
    <row r="190" spans="1:6">
      <c r="A190" s="57" t="s">
        <v>57</v>
      </c>
      <c r="B190" s="48"/>
      <c r="C190" s="48"/>
      <c r="D190" s="48"/>
      <c r="E190" s="48"/>
      <c r="F190" s="48"/>
    </row>
    <row r="191" spans="1:6">
      <c r="A191" s="48" t="s">
        <v>58</v>
      </c>
      <c r="B191" s="48"/>
      <c r="C191" s="48"/>
      <c r="D191" s="48"/>
      <c r="E191" s="48"/>
      <c r="F191" s="48"/>
    </row>
    <row r="192" spans="1:6">
      <c r="A192" s="48" t="s">
        <v>59</v>
      </c>
      <c r="B192" s="48"/>
      <c r="C192" s="48"/>
      <c r="D192" s="48"/>
      <c r="E192" s="48"/>
      <c r="F192" s="48"/>
    </row>
    <row r="193" spans="1:7">
      <c r="A193" s="48"/>
      <c r="B193" s="48"/>
      <c r="C193" s="48"/>
      <c r="D193" s="48"/>
      <c r="E193" s="48"/>
      <c r="F193" s="48"/>
    </row>
    <row r="194" spans="1:7">
      <c r="A194" s="58" t="s">
        <v>30</v>
      </c>
      <c r="B194" s="48"/>
      <c r="C194" s="48"/>
      <c r="D194" s="48"/>
      <c r="E194" s="48"/>
      <c r="F194" s="48"/>
    </row>
    <row r="195" spans="1:7">
      <c r="A195" s="48" t="s">
        <v>60</v>
      </c>
      <c r="B195" s="48"/>
      <c r="C195" s="48"/>
      <c r="D195" s="48"/>
      <c r="E195" s="48"/>
      <c r="F195" s="48"/>
    </row>
    <row r="196" spans="1:7">
      <c r="A196" s="48"/>
      <c r="B196" s="48"/>
      <c r="C196" s="48"/>
      <c r="D196" s="48"/>
      <c r="E196" s="48"/>
      <c r="F196" s="48"/>
    </row>
    <row r="197" spans="1:7">
      <c r="A197" s="58" t="s">
        <v>31</v>
      </c>
      <c r="B197" s="48"/>
      <c r="C197" s="48"/>
      <c r="D197" s="48"/>
      <c r="E197" s="48"/>
      <c r="F197" s="48"/>
    </row>
    <row r="198" spans="1:7">
      <c r="A198" s="48" t="s">
        <v>61</v>
      </c>
      <c r="B198" s="48"/>
      <c r="C198" s="48"/>
      <c r="D198" s="48"/>
      <c r="E198" s="48"/>
      <c r="F198" s="48"/>
    </row>
    <row r="199" spans="1:7">
      <c r="A199" s="59"/>
      <c r="B199" s="59"/>
      <c r="C199" s="59"/>
      <c r="D199" s="59"/>
      <c r="E199" s="59"/>
      <c r="F199" s="59"/>
    </row>
    <row r="200" spans="1:7">
      <c r="A200" s="60" t="s">
        <v>62</v>
      </c>
      <c r="B200" s="61"/>
      <c r="C200" s="61"/>
      <c r="D200" s="61"/>
      <c r="E200" s="61"/>
      <c r="F200" s="61"/>
      <c r="G200" s="61"/>
    </row>
    <row r="201" spans="1:7" ht="43.5" customHeight="1">
      <c r="A201" s="126" t="s">
        <v>63</v>
      </c>
      <c r="B201" s="126"/>
      <c r="C201" s="126"/>
      <c r="D201" s="126"/>
      <c r="E201" s="126"/>
      <c r="F201" s="126"/>
      <c r="G201" s="62"/>
    </row>
    <row r="202" spans="1:7">
      <c r="A202" s="60"/>
      <c r="B202" s="61"/>
      <c r="C202" s="61"/>
      <c r="D202" s="61"/>
      <c r="E202" s="61"/>
      <c r="F202" s="61"/>
      <c r="G202" s="61"/>
    </row>
    <row r="203" spans="1:7">
      <c r="A203" s="60" t="s">
        <v>64</v>
      </c>
      <c r="B203" s="61"/>
      <c r="C203" s="61"/>
      <c r="D203" s="61"/>
      <c r="E203" s="61"/>
      <c r="F203" s="61"/>
      <c r="G203" s="61"/>
    </row>
    <row r="204" spans="1:7" ht="30" customHeight="1">
      <c r="A204" s="126" t="s">
        <v>65</v>
      </c>
      <c r="B204" s="126"/>
      <c r="C204" s="126"/>
      <c r="D204" s="126"/>
      <c r="E204" s="126"/>
      <c r="F204" s="126"/>
      <c r="G204" s="62"/>
    </row>
  </sheetData>
  <mergeCells count="6">
    <mergeCell ref="A201:F201"/>
    <mergeCell ref="A204:F204"/>
    <mergeCell ref="A36:F36"/>
    <mergeCell ref="A44:F44"/>
    <mergeCell ref="A185:F185"/>
    <mergeCell ref="A188:F188"/>
  </mergeCells>
  <pageMargins left="0.7" right="0.7" top="0.75" bottom="0.75" header="0.3" footer="0.3"/>
  <pageSetup paperSize="9" scale="83" orientation="portrait" r:id="rId1"/>
  <rowBreaks count="4" manualBreakCount="4">
    <brk id="27" max="5" man="1"/>
    <brk id="59" max="5" man="1"/>
    <brk id="127" max="5" man="1"/>
    <brk id="178"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08"/>
  <sheetViews>
    <sheetView zoomScale="85" zoomScaleNormal="85" workbookViewId="0">
      <selection activeCell="B94" sqref="B94"/>
    </sheetView>
  </sheetViews>
  <sheetFormatPr defaultColWidth="9.140625" defaultRowHeight="12.75" customHeight="1"/>
  <cols>
    <col min="1" max="1" width="82.85546875" customWidth="1"/>
    <col min="2" max="2" width="16.42578125" bestFit="1" customWidth="1"/>
    <col min="3" max="3" width="21.140625" customWidth="1"/>
    <col min="4" max="4" width="11.28515625" bestFit="1" customWidth="1"/>
  </cols>
  <sheetData>
    <row r="1" spans="1:7" ht="21.75" customHeight="1">
      <c r="A1" s="137" t="s">
        <v>79</v>
      </c>
      <c r="B1" s="138"/>
      <c r="C1" s="139"/>
    </row>
    <row r="2" spans="1:7" ht="24" customHeight="1">
      <c r="A2" s="134" t="s">
        <v>23</v>
      </c>
      <c r="B2" s="135"/>
      <c r="C2" s="136"/>
    </row>
    <row r="3" spans="1:7" ht="21.75" customHeight="1">
      <c r="A3" s="134"/>
      <c r="B3" s="135"/>
      <c r="C3" s="136"/>
    </row>
    <row r="4" spans="1:7" ht="30" customHeight="1" thickBot="1">
      <c r="A4" s="131" t="s">
        <v>183</v>
      </c>
      <c r="B4" s="132"/>
      <c r="C4" s="133"/>
    </row>
    <row r="5" spans="1:7" ht="17.25" customHeight="1">
      <c r="A5" s="91"/>
      <c r="B5" s="92">
        <v>2024</v>
      </c>
      <c r="C5" s="93">
        <v>2023</v>
      </c>
    </row>
    <row r="6" spans="1:7" ht="17.25" customHeight="1">
      <c r="A6" s="20" t="s">
        <v>16</v>
      </c>
      <c r="B6" s="19" t="s">
        <v>0</v>
      </c>
      <c r="C6" s="33" t="s">
        <v>0</v>
      </c>
    </row>
    <row r="7" spans="1:7" ht="17.25" customHeight="1">
      <c r="A7" s="18" t="s">
        <v>83</v>
      </c>
      <c r="B7" s="21">
        <v>42242.5</v>
      </c>
      <c r="C7" s="22">
        <v>41205</v>
      </c>
    </row>
    <row r="8" spans="1:7" ht="17.25" customHeight="1">
      <c r="A8" s="18" t="s">
        <v>1</v>
      </c>
      <c r="B8" s="21">
        <v>900</v>
      </c>
      <c r="C8" s="22">
        <v>651</v>
      </c>
    </row>
    <row r="9" spans="1:7" ht="17.25" customHeight="1">
      <c r="A9" s="18" t="s">
        <v>87</v>
      </c>
      <c r="B9" s="21">
        <v>3245</v>
      </c>
      <c r="C9" s="22">
        <v>2410</v>
      </c>
      <c r="D9" s="21"/>
      <c r="G9" s="104"/>
    </row>
    <row r="10" spans="1:7" ht="17.25" hidden="1" customHeight="1">
      <c r="A10" s="18" t="s">
        <v>147</v>
      </c>
      <c r="B10" s="21"/>
      <c r="C10" s="22"/>
      <c r="D10" s="21"/>
      <c r="G10" s="104"/>
    </row>
    <row r="11" spans="1:7" ht="17.25" customHeight="1">
      <c r="A11" s="18" t="s">
        <v>148</v>
      </c>
      <c r="B11" s="21">
        <v>1376</v>
      </c>
      <c r="C11" s="22">
        <v>1047</v>
      </c>
      <c r="D11" s="21"/>
    </row>
    <row r="12" spans="1:7" ht="17.25" customHeight="1">
      <c r="A12" s="18" t="s">
        <v>84</v>
      </c>
      <c r="B12" s="21">
        <v>497</v>
      </c>
      <c r="C12" s="22">
        <v>545</v>
      </c>
      <c r="D12" s="21"/>
    </row>
    <row r="13" spans="1:7" ht="17.25" customHeight="1">
      <c r="A13" s="18" t="s">
        <v>88</v>
      </c>
      <c r="B13" s="21">
        <v>940</v>
      </c>
      <c r="C13" s="22">
        <v>975</v>
      </c>
      <c r="D13" s="21"/>
    </row>
    <row r="14" spans="1:7" ht="17.25" customHeight="1">
      <c r="A14" s="18" t="s">
        <v>68</v>
      </c>
      <c r="B14" s="21">
        <v>425</v>
      </c>
      <c r="C14" s="22">
        <v>450</v>
      </c>
      <c r="D14" s="21"/>
    </row>
    <row r="15" spans="1:7" ht="17.25" customHeight="1">
      <c r="A15" s="18" t="s">
        <v>111</v>
      </c>
      <c r="B15" s="21">
        <v>340</v>
      </c>
      <c r="C15" s="22">
        <v>525</v>
      </c>
      <c r="D15" s="21"/>
    </row>
    <row r="16" spans="1:7" ht="17.25" customHeight="1">
      <c r="A16" s="18" t="s">
        <v>123</v>
      </c>
      <c r="B16" s="21">
        <v>0</v>
      </c>
      <c r="C16" s="22">
        <v>310</v>
      </c>
      <c r="D16" s="21"/>
    </row>
    <row r="17" spans="1:4" ht="17.25" customHeight="1">
      <c r="A17" s="18" t="s">
        <v>143</v>
      </c>
      <c r="B17" s="21">
        <v>1683.5</v>
      </c>
      <c r="C17" s="22">
        <v>815</v>
      </c>
      <c r="D17" s="21"/>
    </row>
    <row r="18" spans="1:4" ht="17.25" customHeight="1">
      <c r="A18" s="18" t="s">
        <v>152</v>
      </c>
      <c r="B18" s="21">
        <v>11848.31</v>
      </c>
      <c r="C18" s="22">
        <v>11466.16</v>
      </c>
    </row>
    <row r="19" spans="1:4" ht="17.25" customHeight="1">
      <c r="A19" s="18" t="s">
        <v>73</v>
      </c>
      <c r="B19" s="21">
        <v>2831</v>
      </c>
      <c r="C19" s="22">
        <v>2505</v>
      </c>
    </row>
    <row r="20" spans="1:4" ht="17.25" customHeight="1">
      <c r="A20" s="18" t="s">
        <v>2</v>
      </c>
      <c r="B20" s="21">
        <v>4813.7299999999996</v>
      </c>
      <c r="C20" s="22">
        <v>4823.5</v>
      </c>
    </row>
    <row r="21" spans="1:4" ht="17.25" customHeight="1">
      <c r="A21" s="18" t="s">
        <v>3</v>
      </c>
      <c r="B21" s="21">
        <v>850</v>
      </c>
      <c r="C21" s="22">
        <v>350</v>
      </c>
    </row>
    <row r="22" spans="1:4" ht="17.25" customHeight="1">
      <c r="A22" s="18" t="s">
        <v>86</v>
      </c>
      <c r="B22" s="21">
        <v>750</v>
      </c>
      <c r="C22" s="22">
        <v>400</v>
      </c>
    </row>
    <row r="23" spans="1:4" ht="17.25" customHeight="1">
      <c r="A23" s="18" t="s">
        <v>4</v>
      </c>
      <c r="B23" s="21">
        <v>62.44</v>
      </c>
      <c r="C23" s="22">
        <v>0</v>
      </c>
    </row>
    <row r="24" spans="1:4" ht="17.25" customHeight="1">
      <c r="A24" s="18" t="s">
        <v>5</v>
      </c>
      <c r="B24" s="21">
        <v>2815.5</v>
      </c>
      <c r="C24" s="22">
        <v>2815.5</v>
      </c>
    </row>
    <row r="25" spans="1:4" ht="17.25" customHeight="1">
      <c r="A25" s="18" t="s">
        <v>172</v>
      </c>
      <c r="B25" s="21">
        <v>2532.54</v>
      </c>
      <c r="C25" s="22">
        <v>3692.01</v>
      </c>
    </row>
    <row r="26" spans="1:4" ht="17.25" customHeight="1">
      <c r="A26" s="18" t="s">
        <v>173</v>
      </c>
      <c r="B26" s="21">
        <v>685.37</v>
      </c>
      <c r="C26" s="22">
        <v>211.48</v>
      </c>
    </row>
    <row r="27" spans="1:4" ht="17.25" customHeight="1">
      <c r="A27" s="11" t="s">
        <v>15</v>
      </c>
      <c r="B27" s="66">
        <f>SUM(B7:B26)</f>
        <v>78837.889999999985</v>
      </c>
      <c r="C27" s="67">
        <f>SUM(C7:C26)</f>
        <v>75196.649999999994</v>
      </c>
    </row>
    <row r="28" spans="1:4" ht="17.25" customHeight="1">
      <c r="A28" s="18"/>
      <c r="B28" s="25"/>
      <c r="C28" s="26"/>
    </row>
    <row r="29" spans="1:4" ht="17.25" customHeight="1">
      <c r="A29" s="11" t="s">
        <v>17</v>
      </c>
      <c r="B29" s="25"/>
      <c r="C29" s="26"/>
    </row>
    <row r="30" spans="1:4" ht="17.25" customHeight="1">
      <c r="A30" s="18" t="s">
        <v>89</v>
      </c>
      <c r="B30" s="21">
        <v>6180.75</v>
      </c>
      <c r="C30" s="22">
        <v>5446.5</v>
      </c>
    </row>
    <row r="31" spans="1:4" ht="17.25" customHeight="1">
      <c r="A31" s="18" t="s">
        <v>69</v>
      </c>
      <c r="B31" s="21">
        <v>3245</v>
      </c>
      <c r="C31" s="22">
        <v>2410</v>
      </c>
    </row>
    <row r="32" spans="1:4" ht="17.25" hidden="1" customHeight="1">
      <c r="A32" s="18" t="s">
        <v>149</v>
      </c>
      <c r="B32" s="21"/>
      <c r="C32" s="22"/>
    </row>
    <row r="33" spans="1:3" ht="17.25" customHeight="1">
      <c r="A33" s="18" t="s">
        <v>150</v>
      </c>
      <c r="B33" s="21">
        <v>1376</v>
      </c>
      <c r="C33" s="22">
        <v>1047</v>
      </c>
    </row>
    <row r="34" spans="1:3" ht="17.25" customHeight="1">
      <c r="A34" s="18" t="s">
        <v>90</v>
      </c>
      <c r="B34" s="21">
        <v>497</v>
      </c>
      <c r="C34" s="22">
        <v>545</v>
      </c>
    </row>
    <row r="35" spans="1:3" ht="18" customHeight="1">
      <c r="A35" s="18" t="s">
        <v>70</v>
      </c>
      <c r="B35" s="21">
        <v>940</v>
      </c>
      <c r="C35" s="22">
        <v>975</v>
      </c>
    </row>
    <row r="36" spans="1:3" ht="17.25" customHeight="1">
      <c r="A36" s="18" t="s">
        <v>71</v>
      </c>
      <c r="B36" s="21">
        <v>425</v>
      </c>
      <c r="C36" s="22">
        <v>450</v>
      </c>
    </row>
    <row r="37" spans="1:3" ht="17.25" customHeight="1">
      <c r="A37" s="18" t="s">
        <v>72</v>
      </c>
      <c r="B37" s="21">
        <v>0</v>
      </c>
      <c r="C37" s="22">
        <v>310</v>
      </c>
    </row>
    <row r="38" spans="1:3" ht="17.25" customHeight="1">
      <c r="A38" s="18" t="s">
        <v>112</v>
      </c>
      <c r="B38" s="21">
        <v>340</v>
      </c>
      <c r="C38" s="22">
        <v>525</v>
      </c>
    </row>
    <row r="39" spans="1:3" ht="17.25" customHeight="1">
      <c r="A39" s="18" t="s">
        <v>143</v>
      </c>
      <c r="B39" s="21">
        <v>300</v>
      </c>
      <c r="C39" s="22">
        <v>0</v>
      </c>
    </row>
    <row r="40" spans="1:3" ht="17.25" customHeight="1">
      <c r="A40" s="18" t="s">
        <v>6</v>
      </c>
      <c r="B40" s="21">
        <v>549.29</v>
      </c>
      <c r="C40" s="22">
        <v>887.8</v>
      </c>
    </row>
    <row r="41" spans="1:3" ht="17.25" hidden="1" customHeight="1">
      <c r="A41" s="18" t="s">
        <v>143</v>
      </c>
      <c r="B41" s="21"/>
      <c r="C41" s="22"/>
    </row>
    <row r="42" spans="1:3" ht="17.25" customHeight="1">
      <c r="A42" s="18" t="s">
        <v>125</v>
      </c>
      <c r="B42" s="21">
        <f>2509.8+220.68</f>
        <v>2730.48</v>
      </c>
      <c r="C42" s="22">
        <v>2675.01</v>
      </c>
    </row>
    <row r="43" spans="1:3" ht="17.25" hidden="1" customHeight="1">
      <c r="A43" s="18" t="s">
        <v>7</v>
      </c>
      <c r="B43" s="21"/>
      <c r="C43" s="22"/>
    </row>
    <row r="44" spans="1:3" ht="17.25" customHeight="1">
      <c r="A44" s="18" t="s">
        <v>91</v>
      </c>
      <c r="B44" s="21">
        <v>598.5</v>
      </c>
      <c r="C44" s="22">
        <v>617.5</v>
      </c>
    </row>
    <row r="45" spans="1:3" ht="17.25" customHeight="1">
      <c r="A45" s="18" t="s">
        <v>8</v>
      </c>
      <c r="B45" s="21">
        <v>2215.35</v>
      </c>
      <c r="C45" s="22">
        <v>2007.67</v>
      </c>
    </row>
    <row r="46" spans="1:3" ht="17.25" customHeight="1">
      <c r="A46" s="18" t="s">
        <v>9</v>
      </c>
      <c r="B46" s="21">
        <v>883.48</v>
      </c>
      <c r="C46" s="22">
        <v>1326.57</v>
      </c>
    </row>
    <row r="47" spans="1:3" ht="17.25" customHeight="1">
      <c r="A47" s="18" t="s">
        <v>10</v>
      </c>
      <c r="B47" s="21">
        <v>374.45</v>
      </c>
      <c r="C47" s="22">
        <v>418.95</v>
      </c>
    </row>
    <row r="48" spans="1:3" ht="17.25" customHeight="1">
      <c r="A48" s="18" t="s">
        <v>11</v>
      </c>
      <c r="B48" s="21">
        <v>5121.97</v>
      </c>
      <c r="C48" s="22">
        <v>4636.17</v>
      </c>
    </row>
    <row r="49" spans="1:3" ht="17.25" customHeight="1">
      <c r="A49" s="18" t="s">
        <v>77</v>
      </c>
      <c r="B49" s="21">
        <f>925.26+3240.01+629.2</f>
        <v>4794.47</v>
      </c>
      <c r="C49" s="22">
        <v>3131.8599999999997</v>
      </c>
    </row>
    <row r="50" spans="1:3" ht="17.25" customHeight="1">
      <c r="A50" s="18" t="s">
        <v>12</v>
      </c>
      <c r="B50" s="21">
        <f>2692.08+249.44</f>
        <v>2941.52</v>
      </c>
      <c r="C50" s="22">
        <v>3042.6</v>
      </c>
    </row>
    <row r="51" spans="1:3" ht="17.25" customHeight="1">
      <c r="A51" s="18" t="s">
        <v>144</v>
      </c>
      <c r="B51" s="21">
        <f>66377.28+1064.63</f>
        <v>67441.91</v>
      </c>
      <c r="C51" s="22">
        <v>11483.65</v>
      </c>
    </row>
    <row r="52" spans="1:3" ht="17.25" customHeight="1">
      <c r="A52" s="18" t="s">
        <v>113</v>
      </c>
      <c r="B52" s="21">
        <f>4427.28+384.37</f>
        <v>4811.6499999999996</v>
      </c>
      <c r="C52" s="22">
        <v>3610.25</v>
      </c>
    </row>
    <row r="53" spans="1:3" ht="17.25" customHeight="1">
      <c r="A53" s="18" t="s">
        <v>174</v>
      </c>
      <c r="B53" s="21">
        <v>415.22</v>
      </c>
      <c r="C53" s="22">
        <v>477.5</v>
      </c>
    </row>
    <row r="54" spans="1:3" ht="17.25" customHeight="1">
      <c r="A54" s="11" t="s">
        <v>18</v>
      </c>
      <c r="B54" s="66">
        <f>SUM(B30:B53)</f>
        <v>106182.04000000001</v>
      </c>
      <c r="C54" s="67">
        <f>SUM(C30:C53)</f>
        <v>46024.03</v>
      </c>
    </row>
    <row r="55" spans="1:3" ht="17.25" customHeight="1">
      <c r="A55" s="11"/>
      <c r="B55" s="23"/>
      <c r="C55" s="24"/>
    </row>
    <row r="56" spans="1:3" ht="17.25" customHeight="1" thickBot="1">
      <c r="A56" s="63" t="s">
        <v>74</v>
      </c>
      <c r="B56" s="95">
        <f>B27-B54</f>
        <v>-27344.150000000023</v>
      </c>
      <c r="C56" s="68">
        <f>C27-C54</f>
        <v>29172.619999999995</v>
      </c>
    </row>
    <row r="57" spans="1:3" ht="12.75" customHeight="1" thickTop="1" thickBot="1">
      <c r="A57" s="29"/>
      <c r="B57" s="30"/>
      <c r="C57" s="31"/>
    </row>
    <row r="58" spans="1:3" ht="18">
      <c r="A58" s="115"/>
      <c r="B58" s="116"/>
      <c r="C58" s="117"/>
    </row>
    <row r="59" spans="1:3" ht="18.75" customHeight="1">
      <c r="A59" s="18" t="s">
        <v>130</v>
      </c>
      <c r="B59" s="21">
        <v>16199</v>
      </c>
      <c r="C59" s="22">
        <v>12199</v>
      </c>
    </row>
    <row r="60" spans="1:3" ht="12.75" customHeight="1">
      <c r="A60" s="63"/>
      <c r="B60" s="110"/>
      <c r="C60" s="111"/>
    </row>
    <row r="61" spans="1:3" ht="24" customHeight="1" thickBot="1">
      <c r="A61" s="112" t="s">
        <v>74</v>
      </c>
      <c r="B61" s="118">
        <f>B56-B59</f>
        <v>-43543.150000000023</v>
      </c>
      <c r="C61" s="119">
        <f>C56-C59</f>
        <v>16973.619999999995</v>
      </c>
    </row>
    <row r="62" spans="1:3" ht="12.75" customHeight="1" thickBot="1"/>
    <row r="63" spans="1:3" ht="20.25" customHeight="1">
      <c r="A63" s="137" t="str">
        <f>A1</f>
        <v>Carrigallen Church Area</v>
      </c>
      <c r="B63" s="138"/>
      <c r="C63" s="139"/>
    </row>
    <row r="64" spans="1:3" s="1" customFormat="1" ht="22.5" customHeight="1">
      <c r="A64" s="134" t="s">
        <v>23</v>
      </c>
      <c r="B64" s="135"/>
      <c r="C64" s="136"/>
    </row>
    <row r="65" spans="1:4" s="12" customFormat="1" ht="22.5" customHeight="1">
      <c r="A65" s="106"/>
      <c r="B65" s="107"/>
      <c r="C65" s="108"/>
    </row>
    <row r="66" spans="1:4" ht="31.5" customHeight="1" thickBot="1">
      <c r="A66" s="131" t="s">
        <v>182</v>
      </c>
      <c r="B66" s="132"/>
      <c r="C66" s="133"/>
    </row>
    <row r="67" spans="1:4" ht="19.5" customHeight="1">
      <c r="A67" s="8"/>
      <c r="B67" s="9"/>
      <c r="C67" s="10"/>
    </row>
    <row r="68" spans="1:4" ht="19.5" customHeight="1">
      <c r="A68" s="32"/>
      <c r="B68" s="19">
        <v>2024</v>
      </c>
      <c r="C68" s="33">
        <v>2023</v>
      </c>
    </row>
    <row r="69" spans="1:4" ht="17.25" customHeight="1">
      <c r="A69" s="11" t="s">
        <v>19</v>
      </c>
      <c r="B69" s="19" t="s">
        <v>0</v>
      </c>
      <c r="C69" s="33" t="s">
        <v>0</v>
      </c>
    </row>
    <row r="70" spans="1:4" ht="17.25" customHeight="1">
      <c r="A70" s="18" t="s">
        <v>134</v>
      </c>
      <c r="B70" s="76">
        <v>74000</v>
      </c>
      <c r="C70" s="77">
        <v>74000</v>
      </c>
      <c r="D70" s="12"/>
    </row>
    <row r="71" spans="1:4" ht="17.25" customHeight="1">
      <c r="A71" s="18" t="s">
        <v>135</v>
      </c>
      <c r="B71" s="76">
        <f>583228-114469-11665</f>
        <v>457094</v>
      </c>
      <c r="C71" s="77">
        <v>468759</v>
      </c>
    </row>
    <row r="72" spans="1:4" ht="17.25" customHeight="1">
      <c r="A72" s="18" t="s">
        <v>136</v>
      </c>
      <c r="B72" s="76">
        <f>7270.09+20000-6745-4534</f>
        <v>15991.09</v>
      </c>
      <c r="C72" s="77">
        <v>525.09000000000015</v>
      </c>
    </row>
    <row r="73" spans="1:4" ht="17.25" customHeight="1">
      <c r="A73" s="11"/>
      <c r="B73" s="78">
        <f>SUM(B70:B72)</f>
        <v>547085.09</v>
      </c>
      <c r="C73" s="79">
        <f>SUM(C70:C72)</f>
        <v>543284.09</v>
      </c>
      <c r="D73" s="80"/>
    </row>
    <row r="74" spans="1:4" ht="17.25" customHeight="1">
      <c r="A74" s="11" t="s">
        <v>14</v>
      </c>
      <c r="B74" s="96"/>
      <c r="C74" s="97"/>
    </row>
    <row r="75" spans="1:4" ht="17.25" customHeight="1">
      <c r="A75" s="18" t="s">
        <v>191</v>
      </c>
      <c r="B75" s="76">
        <v>2532.54</v>
      </c>
      <c r="C75" s="97">
        <v>0</v>
      </c>
    </row>
    <row r="76" spans="1:4" ht="17.25" customHeight="1">
      <c r="A76" s="18" t="s">
        <v>151</v>
      </c>
      <c r="B76" s="76">
        <v>2815.5</v>
      </c>
      <c r="C76" s="77">
        <v>0</v>
      </c>
    </row>
    <row r="77" spans="1:4" ht="17.25" customHeight="1">
      <c r="A77" s="11"/>
      <c r="B77" s="78">
        <f>SUM(B75:B76)</f>
        <v>5348.04</v>
      </c>
      <c r="C77" s="79">
        <f>SUM(C75:C76)</f>
        <v>0</v>
      </c>
    </row>
    <row r="78" spans="1:4" ht="17.25" customHeight="1">
      <c r="A78" s="11" t="s">
        <v>21</v>
      </c>
      <c r="B78" s="76"/>
      <c r="C78" s="77"/>
    </row>
    <row r="79" spans="1:4" ht="17.25" customHeight="1">
      <c r="A79" s="124" t="s">
        <v>165</v>
      </c>
      <c r="B79" s="76">
        <v>27677.88</v>
      </c>
      <c r="C79" s="77">
        <v>102972.46</v>
      </c>
    </row>
    <row r="80" spans="1:4" ht="17.25" customHeight="1">
      <c r="A80" s="124" t="s">
        <v>192</v>
      </c>
      <c r="B80" s="76">
        <v>120000</v>
      </c>
      <c r="C80" s="77">
        <v>0</v>
      </c>
    </row>
    <row r="81" spans="1:9" ht="17.25" customHeight="1">
      <c r="A81" s="18" t="s">
        <v>164</v>
      </c>
      <c r="B81" s="76">
        <v>20071.77</v>
      </c>
      <c r="C81" s="77">
        <v>116879.94</v>
      </c>
    </row>
    <row r="82" spans="1:9" ht="17.25" customHeight="1">
      <c r="A82" s="11"/>
      <c r="B82" s="78">
        <f>SUM(B79:B81)</f>
        <v>167749.65</v>
      </c>
      <c r="C82" s="79">
        <f>SUM(C79:C81)</f>
        <v>219852.40000000002</v>
      </c>
    </row>
    <row r="83" spans="1:9" ht="17.25" customHeight="1">
      <c r="A83" s="18"/>
      <c r="B83" s="25"/>
      <c r="C83" s="26"/>
    </row>
    <row r="84" spans="1:9" ht="17.25" customHeight="1">
      <c r="A84" s="11" t="s">
        <v>20</v>
      </c>
      <c r="B84" s="25"/>
      <c r="C84" s="26"/>
    </row>
    <row r="85" spans="1:9" ht="17.25" customHeight="1">
      <c r="A85" s="18" t="s">
        <v>193</v>
      </c>
      <c r="B85" s="69">
        <v>-340</v>
      </c>
      <c r="C85" s="77">
        <v>0</v>
      </c>
    </row>
    <row r="86" spans="1:9" ht="17.25" customHeight="1">
      <c r="A86" s="18" t="s">
        <v>166</v>
      </c>
      <c r="B86" s="69">
        <f>-768.75-249.44</f>
        <v>-1018.19</v>
      </c>
      <c r="C86" s="109">
        <v>-768.75</v>
      </c>
    </row>
    <row r="87" spans="1:9" ht="17.25" customHeight="1">
      <c r="A87" s="11"/>
      <c r="B87" s="78">
        <f>SUM(B85:B86)</f>
        <v>-1358.19</v>
      </c>
      <c r="C87" s="70">
        <f>SUM(C85:C86)</f>
        <v>-768.75</v>
      </c>
    </row>
    <row r="88" spans="1:9" ht="17.25" customHeight="1">
      <c r="A88" s="18"/>
      <c r="B88" s="25"/>
      <c r="C88" s="26"/>
    </row>
    <row r="89" spans="1:9" ht="17.25" customHeight="1" thickBot="1">
      <c r="A89" s="11" t="s">
        <v>181</v>
      </c>
      <c r="B89" s="98">
        <f>B73+B82+B87+B77</f>
        <v>718824.59000000008</v>
      </c>
      <c r="C89" s="99">
        <f>C73+C82+C87+C77</f>
        <v>762367.74</v>
      </c>
    </row>
    <row r="90" spans="1:9" ht="17.25" customHeight="1" thickTop="1">
      <c r="A90" s="18"/>
      <c r="B90" s="76"/>
      <c r="C90" s="77"/>
    </row>
    <row r="91" spans="1:9" ht="17.25" customHeight="1">
      <c r="A91" s="11" t="s">
        <v>24</v>
      </c>
      <c r="B91" s="76"/>
      <c r="C91" s="77"/>
    </row>
    <row r="92" spans="1:9" ht="17.25" customHeight="1">
      <c r="A92" s="18" t="s">
        <v>75</v>
      </c>
      <c r="B92" s="76">
        <f>C92+B61</f>
        <v>718824.59</v>
      </c>
      <c r="C92" s="77">
        <f>745394.12+C61</f>
        <v>762367.74</v>
      </c>
    </row>
    <row r="93" spans="1:9" ht="17.25" customHeight="1" thickBot="1">
      <c r="A93" s="94" t="str">
        <f>A89</f>
        <v>Funds at 31 December 2024</v>
      </c>
      <c r="B93" s="100">
        <f>SUM(B92:B92)</f>
        <v>718824.59</v>
      </c>
      <c r="C93" s="101">
        <f>SUM(C92:C92)</f>
        <v>762367.74</v>
      </c>
      <c r="D93" s="80"/>
    </row>
    <row r="94" spans="1:9" ht="12.75" customHeight="1" thickBot="1">
      <c r="A94" s="29"/>
      <c r="B94" s="30"/>
      <c r="C94" s="31"/>
    </row>
    <row r="95" spans="1:9" ht="12.75" customHeight="1">
      <c r="A95" s="13"/>
      <c r="B95" s="13"/>
      <c r="C95" s="13"/>
    </row>
    <row r="96" spans="1:9" ht="22.5" customHeight="1">
      <c r="A96" s="37" t="s">
        <v>180</v>
      </c>
      <c r="B96" s="14"/>
      <c r="C96" s="14"/>
      <c r="D96" s="3"/>
      <c r="E96" s="3"/>
      <c r="F96" s="3"/>
      <c r="G96" s="4"/>
      <c r="H96" s="3"/>
      <c r="I96" s="3"/>
    </row>
    <row r="97" spans="1:9" s="12" customFormat="1" ht="32.25" customHeight="1">
      <c r="A97" s="129" t="s">
        <v>115</v>
      </c>
      <c r="B97" s="130"/>
      <c r="C97" s="130"/>
      <c r="D97" s="6"/>
      <c r="E97" s="6"/>
      <c r="F97" s="6"/>
      <c r="G97" s="7"/>
      <c r="H97" s="6"/>
      <c r="I97" s="6"/>
    </row>
    <row r="98" spans="1:9" s="12" customFormat="1" ht="47.25" customHeight="1">
      <c r="A98" s="129" t="s">
        <v>179</v>
      </c>
      <c r="B98" s="130"/>
      <c r="C98" s="130"/>
      <c r="D98" s="6"/>
      <c r="E98" s="6"/>
      <c r="F98" s="6"/>
      <c r="G98" s="7"/>
      <c r="H98" s="6"/>
      <c r="I98" s="6"/>
    </row>
    <row r="99" spans="1:9" s="12" customFormat="1" ht="81.75" customHeight="1">
      <c r="A99" s="129" t="s">
        <v>133</v>
      </c>
      <c r="B99" s="130"/>
      <c r="C99" s="130"/>
      <c r="D99" s="6"/>
      <c r="E99" s="6"/>
      <c r="F99" s="6"/>
      <c r="G99" s="7"/>
      <c r="H99" s="6"/>
      <c r="I99" s="6"/>
    </row>
    <row r="100" spans="1:9" s="12" customFormat="1" ht="30" customHeight="1">
      <c r="A100" s="129" t="s">
        <v>34</v>
      </c>
      <c r="B100" s="130"/>
      <c r="C100" s="130"/>
      <c r="D100" s="6"/>
      <c r="E100" s="6"/>
      <c r="F100" s="6"/>
      <c r="G100" s="7"/>
      <c r="H100" s="6"/>
      <c r="I100" s="6"/>
    </row>
    <row r="101" spans="1:9" s="12" customFormat="1" ht="12.75" customHeight="1">
      <c r="A101" s="15"/>
      <c r="B101" s="16"/>
      <c r="C101" s="16"/>
      <c r="D101" s="6"/>
      <c r="E101" s="6"/>
      <c r="F101" s="6"/>
      <c r="G101" s="7"/>
      <c r="H101" s="6"/>
      <c r="I101" s="6"/>
    </row>
    <row r="102" spans="1:9" ht="12.75" customHeight="1">
      <c r="A102" s="13"/>
      <c r="B102" s="13"/>
      <c r="C102" s="13"/>
    </row>
    <row r="103" spans="1:9" ht="21" customHeight="1">
      <c r="A103" s="36" t="s">
        <v>122</v>
      </c>
      <c r="B103" s="17"/>
      <c r="C103" s="17"/>
      <c r="D103" s="5"/>
      <c r="E103" s="5"/>
      <c r="F103" s="5"/>
    </row>
    <row r="104" spans="1:9" ht="18.75" customHeight="1">
      <c r="A104" s="36" t="s">
        <v>32</v>
      </c>
      <c r="B104" s="17"/>
      <c r="C104" s="17"/>
      <c r="D104" s="5"/>
      <c r="E104" s="5"/>
      <c r="F104" s="5"/>
    </row>
    <row r="105" spans="1:9" ht="12.75" customHeight="1">
      <c r="A105" s="36"/>
      <c r="B105" s="17"/>
      <c r="C105" s="17"/>
      <c r="D105" s="5"/>
      <c r="E105" s="5"/>
      <c r="F105" s="5"/>
    </row>
    <row r="106" spans="1:9" ht="20.25" customHeight="1">
      <c r="A106" s="36" t="s">
        <v>25</v>
      </c>
      <c r="B106" s="17"/>
      <c r="C106" s="17"/>
      <c r="D106" s="5"/>
      <c r="E106" s="5"/>
      <c r="F106" s="5"/>
    </row>
    <row r="107" spans="1:9" ht="21" customHeight="1">
      <c r="A107" s="36" t="s">
        <v>32</v>
      </c>
    </row>
    <row r="108" spans="1:9" s="2" customFormat="1" ht="14.25">
      <c r="A108" s="102"/>
      <c r="B108" s="103"/>
      <c r="C108" s="103"/>
      <c r="D108" s="6"/>
      <c r="E108" s="6"/>
      <c r="F108" s="6"/>
      <c r="G108" s="7"/>
      <c r="H108" s="6"/>
      <c r="I108" s="6"/>
    </row>
  </sheetData>
  <mergeCells count="11">
    <mergeCell ref="A1:C1"/>
    <mergeCell ref="A2:C2"/>
    <mergeCell ref="A4:C4"/>
    <mergeCell ref="A63:C63"/>
    <mergeCell ref="A64:C64"/>
    <mergeCell ref="A100:C100"/>
    <mergeCell ref="A66:C66"/>
    <mergeCell ref="A3:C3"/>
    <mergeCell ref="A97:C97"/>
    <mergeCell ref="A98:C98"/>
    <mergeCell ref="A99:C99"/>
  </mergeCells>
  <pageMargins left="0.7" right="0.7" top="0.75" bottom="0.75" header="0.3" footer="0.3"/>
  <pageSetup paperSize="9" scale="69" fitToHeight="2" orientation="portrait" r:id="rId1"/>
  <headerFooter alignWithMargins="0"/>
  <rowBreaks count="1" manualBreakCount="1">
    <brk id="62" max="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02"/>
  <sheetViews>
    <sheetView tabSelected="1" zoomScaleNormal="100" workbookViewId="0">
      <selection activeCell="B90" sqref="B90"/>
    </sheetView>
  </sheetViews>
  <sheetFormatPr defaultColWidth="9.140625" defaultRowHeight="12.75"/>
  <cols>
    <col min="1" max="1" width="82.85546875" customWidth="1"/>
    <col min="2" max="2" width="15.7109375" bestFit="1" customWidth="1"/>
    <col min="3" max="3" width="21.140625" customWidth="1"/>
    <col min="4" max="4" width="11.28515625" bestFit="1" customWidth="1"/>
    <col min="5" max="5" width="18" bestFit="1" customWidth="1"/>
  </cols>
  <sheetData>
    <row r="1" spans="1:3" ht="21.75" customHeight="1">
      <c r="A1" s="137" t="s">
        <v>80</v>
      </c>
      <c r="B1" s="138"/>
      <c r="C1" s="139"/>
    </row>
    <row r="2" spans="1:3" ht="24" customHeight="1">
      <c r="A2" s="134" t="s">
        <v>23</v>
      </c>
      <c r="B2" s="135"/>
      <c r="C2" s="136"/>
    </row>
    <row r="3" spans="1:3" ht="21.75" customHeight="1">
      <c r="A3" s="134"/>
      <c r="B3" s="135"/>
      <c r="C3" s="136"/>
    </row>
    <row r="4" spans="1:3" ht="30" customHeight="1" thickBot="1">
      <c r="A4" s="131" t="str">
        <f>Carrigallen!A4</f>
        <v>Income and Expenditure for the year ended 31 December 2024</v>
      </c>
      <c r="B4" s="132"/>
      <c r="C4" s="133"/>
    </row>
    <row r="5" spans="1:3" ht="17.25" customHeight="1">
      <c r="A5" s="91"/>
      <c r="B5" s="92">
        <f>Carrigallen!B5</f>
        <v>2024</v>
      </c>
      <c r="C5" s="93">
        <f>Carrigallen!C5</f>
        <v>2023</v>
      </c>
    </row>
    <row r="6" spans="1:3" ht="17.25" customHeight="1">
      <c r="A6" s="20" t="s">
        <v>16</v>
      </c>
      <c r="B6" s="19" t="s">
        <v>0</v>
      </c>
      <c r="C6" s="33" t="s">
        <v>0</v>
      </c>
    </row>
    <row r="7" spans="1:3" ht="17.25" customHeight="1">
      <c r="A7" s="18" t="s">
        <v>83</v>
      </c>
      <c r="B7" s="21">
        <v>20064.04</v>
      </c>
      <c r="C7" s="22">
        <v>19098.43</v>
      </c>
    </row>
    <row r="8" spans="1:3" ht="17.25" customHeight="1">
      <c r="A8" s="18" t="s">
        <v>1</v>
      </c>
      <c r="B8" s="21">
        <v>281.72000000000003</v>
      </c>
      <c r="C8" s="22">
        <v>242.25</v>
      </c>
    </row>
    <row r="9" spans="1:3" ht="17.25" customHeight="1">
      <c r="A9" s="18" t="s">
        <v>66</v>
      </c>
      <c r="B9" s="21">
        <v>898.33</v>
      </c>
      <c r="C9" s="22">
        <v>947.65</v>
      </c>
    </row>
    <row r="10" spans="1:3" ht="17.25" customHeight="1">
      <c r="A10" s="18" t="s">
        <v>148</v>
      </c>
      <c r="B10" s="21">
        <v>505.8</v>
      </c>
      <c r="C10" s="22">
        <v>395.77</v>
      </c>
    </row>
    <row r="11" spans="1:3" ht="17.25" customHeight="1">
      <c r="A11" s="18" t="s">
        <v>84</v>
      </c>
      <c r="B11" s="21">
        <v>259.3</v>
      </c>
      <c r="C11" s="22">
        <v>297.3</v>
      </c>
    </row>
    <row r="12" spans="1:3" ht="17.25" customHeight="1">
      <c r="A12" s="18" t="s">
        <v>67</v>
      </c>
      <c r="B12" s="21">
        <v>468.62</v>
      </c>
      <c r="C12" s="22">
        <v>476.3</v>
      </c>
    </row>
    <row r="13" spans="1:3" ht="17.25" customHeight="1">
      <c r="A13" s="18" t="s">
        <v>68</v>
      </c>
      <c r="B13" s="21">
        <v>245.5</v>
      </c>
      <c r="C13" s="22">
        <v>318.5</v>
      </c>
    </row>
    <row r="14" spans="1:3" ht="17.25" customHeight="1">
      <c r="A14" s="18" t="s">
        <v>123</v>
      </c>
      <c r="B14" s="21">
        <v>0</v>
      </c>
      <c r="C14" s="22">
        <v>203</v>
      </c>
    </row>
    <row r="15" spans="1:3" ht="17.25" customHeight="1">
      <c r="A15" s="18" t="s">
        <v>143</v>
      </c>
      <c r="B15" s="21">
        <v>210</v>
      </c>
      <c r="C15" s="22">
        <v>110</v>
      </c>
    </row>
    <row r="16" spans="1:3" ht="17.25" customHeight="1">
      <c r="A16" s="18" t="s">
        <v>152</v>
      </c>
      <c r="B16" s="21">
        <v>4277.82</v>
      </c>
      <c r="C16" s="22">
        <v>3799.4</v>
      </c>
    </row>
    <row r="17" spans="1:3" ht="17.25" customHeight="1">
      <c r="A17" s="18" t="s">
        <v>98</v>
      </c>
      <c r="B17" s="21">
        <f>1682.6</f>
        <v>1682.6</v>
      </c>
      <c r="C17" s="22">
        <v>1841.75</v>
      </c>
    </row>
    <row r="18" spans="1:3" ht="17.25" customHeight="1">
      <c r="A18" s="18" t="s">
        <v>2</v>
      </c>
      <c r="B18" s="21">
        <v>1954.09</v>
      </c>
      <c r="C18" s="22">
        <v>1974.05</v>
      </c>
    </row>
    <row r="19" spans="1:3" ht="17.25" customHeight="1">
      <c r="A19" s="18" t="s">
        <v>118</v>
      </c>
      <c r="B19" s="21">
        <v>0</v>
      </c>
      <c r="C19" s="22">
        <v>350</v>
      </c>
    </row>
    <row r="20" spans="1:3" ht="17.25" customHeight="1">
      <c r="A20" s="18" t="s">
        <v>4</v>
      </c>
      <c r="B20" s="21">
        <v>98.83</v>
      </c>
      <c r="C20" s="22">
        <v>52.98</v>
      </c>
    </row>
    <row r="21" spans="1:3" ht="17.25" customHeight="1">
      <c r="A21" s="18" t="s">
        <v>5</v>
      </c>
      <c r="B21" s="21">
        <v>827.32</v>
      </c>
      <c r="C21" s="22">
        <v>800</v>
      </c>
    </row>
    <row r="22" spans="1:3" ht="17.25" customHeight="1">
      <c r="A22" s="18" t="s">
        <v>117</v>
      </c>
      <c r="B22" s="21">
        <v>1344.66</v>
      </c>
      <c r="C22" s="22">
        <v>1960</v>
      </c>
    </row>
    <row r="23" spans="1:3" ht="15.75" customHeight="1">
      <c r="A23" s="18" t="s">
        <v>131</v>
      </c>
      <c r="B23" s="21">
        <v>342.68</v>
      </c>
      <c r="C23" s="22">
        <v>105.72</v>
      </c>
    </row>
    <row r="24" spans="1:3" ht="17.25" customHeight="1">
      <c r="A24" s="11" t="s">
        <v>15</v>
      </c>
      <c r="B24" s="66">
        <f>SUM(B7:B23)</f>
        <v>33461.310000000005</v>
      </c>
      <c r="C24" s="67">
        <f>SUM(C7:C23)</f>
        <v>32973.100000000006</v>
      </c>
    </row>
    <row r="25" spans="1:3" ht="17.25" customHeight="1">
      <c r="A25" s="18"/>
      <c r="B25" s="25"/>
      <c r="C25" s="26"/>
    </row>
    <row r="26" spans="1:3" ht="17.25" customHeight="1">
      <c r="A26" s="11" t="s">
        <v>17</v>
      </c>
      <c r="B26" s="25"/>
      <c r="C26" s="26"/>
    </row>
    <row r="27" spans="1:3" ht="17.25" customHeight="1">
      <c r="A27" s="18" t="s">
        <v>89</v>
      </c>
      <c r="B27" s="21">
        <v>2864.76</v>
      </c>
      <c r="C27" s="22">
        <v>2472.44</v>
      </c>
    </row>
    <row r="28" spans="1:3" ht="17.25" customHeight="1">
      <c r="A28" s="18" t="s">
        <v>69</v>
      </c>
      <c r="B28" s="21">
        <v>898.33</v>
      </c>
      <c r="C28" s="22">
        <v>947.65</v>
      </c>
    </row>
    <row r="29" spans="1:3" ht="17.25" customHeight="1">
      <c r="A29" s="18" t="s">
        <v>150</v>
      </c>
      <c r="B29" s="21">
        <v>505.8</v>
      </c>
      <c r="C29" s="22">
        <v>395.77</v>
      </c>
    </row>
    <row r="30" spans="1:3" ht="17.25" customHeight="1">
      <c r="A30" s="18" t="s">
        <v>90</v>
      </c>
      <c r="B30" s="21">
        <v>259.3</v>
      </c>
      <c r="C30" s="22">
        <v>297.3</v>
      </c>
    </row>
    <row r="31" spans="1:3" ht="17.25" customHeight="1">
      <c r="A31" s="18" t="s">
        <v>70</v>
      </c>
      <c r="B31" s="21">
        <v>468.62</v>
      </c>
      <c r="C31" s="22">
        <v>476.3</v>
      </c>
    </row>
    <row r="32" spans="1:3" ht="17.25" customHeight="1">
      <c r="A32" s="18" t="s">
        <v>71</v>
      </c>
      <c r="B32" s="21">
        <v>245.5</v>
      </c>
      <c r="C32" s="22">
        <v>318.5</v>
      </c>
    </row>
    <row r="33" spans="1:4" ht="17.25" customHeight="1">
      <c r="A33" s="18" t="s">
        <v>72</v>
      </c>
      <c r="B33" s="21">
        <v>0</v>
      </c>
      <c r="C33" s="22">
        <v>203</v>
      </c>
    </row>
    <row r="34" spans="1:4" ht="17.25" hidden="1" customHeight="1">
      <c r="A34" s="18" t="s">
        <v>132</v>
      </c>
      <c r="B34" s="21"/>
      <c r="C34" s="22"/>
    </row>
    <row r="35" spans="1:4" ht="17.25" customHeight="1">
      <c r="A35" s="18" t="s">
        <v>125</v>
      </c>
      <c r="B35" s="21">
        <f>3000+64.92</f>
        <v>3064.92</v>
      </c>
      <c r="C35" s="22">
        <v>3480</v>
      </c>
    </row>
    <row r="36" spans="1:4" ht="17.25" customHeight="1">
      <c r="A36" s="18" t="s">
        <v>143</v>
      </c>
      <c r="B36" s="21">
        <v>95.1</v>
      </c>
      <c r="C36" s="22">
        <v>0</v>
      </c>
    </row>
    <row r="37" spans="1:4" ht="17.25" customHeight="1">
      <c r="A37" s="18" t="s">
        <v>109</v>
      </c>
      <c r="B37" s="21">
        <v>0</v>
      </c>
      <c r="C37" s="22">
        <v>35</v>
      </c>
    </row>
    <row r="38" spans="1:4" ht="17.25" customHeight="1">
      <c r="A38" s="18" t="s">
        <v>91</v>
      </c>
      <c r="B38" s="21">
        <v>166.25</v>
      </c>
      <c r="C38" s="22">
        <v>171</v>
      </c>
    </row>
    <row r="39" spans="1:4" ht="17.25" customHeight="1">
      <c r="A39" s="18" t="s">
        <v>8</v>
      </c>
      <c r="B39" s="21">
        <v>2306.14</v>
      </c>
      <c r="C39" s="22">
        <v>2370.5500000000002</v>
      </c>
    </row>
    <row r="40" spans="1:4" ht="17.25" customHeight="1">
      <c r="A40" s="18" t="s">
        <v>9</v>
      </c>
      <c r="B40" s="21">
        <v>53.03</v>
      </c>
      <c r="C40" s="22">
        <v>58.85</v>
      </c>
    </row>
    <row r="41" spans="1:4" ht="17.25" customHeight="1">
      <c r="A41" s="18" t="s">
        <v>11</v>
      </c>
      <c r="B41" s="21">
        <v>4618.03</v>
      </c>
      <c r="C41" s="22">
        <v>4857.18</v>
      </c>
    </row>
    <row r="42" spans="1:4" ht="17.25" customHeight="1">
      <c r="A42" s="18" t="s">
        <v>108</v>
      </c>
      <c r="B42" s="21">
        <v>30</v>
      </c>
      <c r="C42" s="22">
        <v>30</v>
      </c>
    </row>
    <row r="43" spans="1:4" ht="17.25" customHeight="1">
      <c r="A43" s="18" t="s">
        <v>92</v>
      </c>
      <c r="B43" s="21">
        <v>696.11</v>
      </c>
      <c r="C43" s="22">
        <v>1019.41</v>
      </c>
    </row>
    <row r="44" spans="1:4" ht="17.25" customHeight="1">
      <c r="A44" s="18" t="s">
        <v>12</v>
      </c>
      <c r="B44" s="21">
        <v>2454.8000000000002</v>
      </c>
      <c r="C44" s="22">
        <v>2431.33</v>
      </c>
    </row>
    <row r="45" spans="1:4" ht="17.25" customHeight="1">
      <c r="A45" s="18" t="s">
        <v>93</v>
      </c>
      <c r="B45" s="21">
        <v>2193.94</v>
      </c>
      <c r="C45" s="22">
        <v>10835.99</v>
      </c>
      <c r="D45" s="12"/>
    </row>
    <row r="46" spans="1:4" ht="17.25" customHeight="1">
      <c r="A46" s="18" t="s">
        <v>162</v>
      </c>
      <c r="B46" s="21">
        <v>132</v>
      </c>
      <c r="C46" s="22">
        <v>135</v>
      </c>
      <c r="D46" s="12"/>
    </row>
    <row r="47" spans="1:4" ht="17.25" customHeight="1">
      <c r="A47" s="18" t="s">
        <v>145</v>
      </c>
      <c r="B47" s="21">
        <f>452.64+192.19</f>
        <v>644.82999999999993</v>
      </c>
      <c r="C47" s="22">
        <v>171.75</v>
      </c>
      <c r="D47" s="12"/>
    </row>
    <row r="48" spans="1:4" ht="17.25" customHeight="1">
      <c r="A48" s="18" t="s">
        <v>13</v>
      </c>
      <c r="B48" s="21">
        <v>338.6</v>
      </c>
      <c r="C48" s="22">
        <v>307.77999999999997</v>
      </c>
    </row>
    <row r="49" spans="1:3" ht="17.25" customHeight="1">
      <c r="A49" s="18" t="s">
        <v>99</v>
      </c>
      <c r="B49" s="21">
        <v>1000</v>
      </c>
      <c r="C49" s="22">
        <v>1000</v>
      </c>
    </row>
    <row r="50" spans="1:3" ht="17.25" customHeight="1">
      <c r="A50" s="11" t="s">
        <v>18</v>
      </c>
      <c r="B50" s="66">
        <f>SUM(B27:B49)</f>
        <v>23036.059999999998</v>
      </c>
      <c r="C50" s="67">
        <f>SUM(C27:C49)</f>
        <v>32014.799999999996</v>
      </c>
    </row>
    <row r="51" spans="1:3" ht="12.75" customHeight="1">
      <c r="A51" s="11"/>
      <c r="B51" s="25"/>
      <c r="C51" s="26"/>
    </row>
    <row r="52" spans="1:3" ht="18.75" thickBot="1">
      <c r="A52" s="63" t="s">
        <v>74</v>
      </c>
      <c r="B52" s="95">
        <f>B24-B50</f>
        <v>10425.250000000007</v>
      </c>
      <c r="C52" s="68">
        <f>C24-C50</f>
        <v>958.30000000001019</v>
      </c>
    </row>
    <row r="53" spans="1:3" ht="12.75" customHeight="1" thickTop="1" thickBot="1">
      <c r="A53" s="29"/>
      <c r="B53" s="30"/>
      <c r="C53" s="31"/>
    </row>
    <row r="54" spans="1:3" ht="18">
      <c r="A54" s="115"/>
      <c r="B54" s="116"/>
      <c r="C54" s="117"/>
    </row>
    <row r="55" spans="1:3" ht="18.75" customHeight="1">
      <c r="A55" s="18" t="s">
        <v>130</v>
      </c>
      <c r="B55" s="21">
        <v>5542</v>
      </c>
      <c r="C55" s="22">
        <v>5542</v>
      </c>
    </row>
    <row r="56" spans="1:3" ht="12.75" customHeight="1">
      <c r="A56" s="63"/>
      <c r="B56" s="110"/>
      <c r="C56" s="111"/>
    </row>
    <row r="57" spans="1:3" ht="24" customHeight="1" thickBot="1">
      <c r="A57" s="112" t="s">
        <v>74</v>
      </c>
      <c r="B57" s="118">
        <f>B52-B55</f>
        <v>4883.2500000000073</v>
      </c>
      <c r="C57" s="119">
        <f>C52-C55</f>
        <v>-4583.6999999999898</v>
      </c>
    </row>
    <row r="58" spans="1:3" ht="12.75" customHeight="1" thickBot="1"/>
    <row r="59" spans="1:3" ht="20.25" customHeight="1">
      <c r="A59" s="137" t="str">
        <f>A1</f>
        <v>Drumreilly Church Area</v>
      </c>
      <c r="B59" s="138"/>
      <c r="C59" s="139"/>
    </row>
    <row r="60" spans="1:3" s="1" customFormat="1" ht="22.5" customHeight="1">
      <c r="A60" s="134" t="s">
        <v>23</v>
      </c>
      <c r="B60" s="135"/>
      <c r="C60" s="136"/>
    </row>
    <row r="61" spans="1:3" s="12" customFormat="1" ht="22.5" customHeight="1">
      <c r="A61" s="106"/>
      <c r="B61" s="107"/>
      <c r="C61" s="108"/>
    </row>
    <row r="62" spans="1:3" ht="31.5" customHeight="1" thickBot="1">
      <c r="A62" s="131" t="str">
        <f>Carrigallen!A66</f>
        <v>Balance Sheet as at 31 December 2024</v>
      </c>
      <c r="B62" s="132"/>
      <c r="C62" s="133"/>
    </row>
    <row r="63" spans="1:3" ht="19.5" customHeight="1">
      <c r="A63" s="8"/>
      <c r="B63" s="9"/>
      <c r="C63" s="10"/>
    </row>
    <row r="64" spans="1:3" ht="19.5" customHeight="1">
      <c r="A64" s="32"/>
      <c r="B64" s="19">
        <f>Carrigallen!B68</f>
        <v>2024</v>
      </c>
      <c r="C64" s="33">
        <f>Carrigallen!C68</f>
        <v>2023</v>
      </c>
    </row>
    <row r="65" spans="1:5" ht="17.25" customHeight="1">
      <c r="A65" s="11" t="s">
        <v>19</v>
      </c>
      <c r="B65" s="19" t="s">
        <v>0</v>
      </c>
      <c r="C65" s="33" t="s">
        <v>0</v>
      </c>
    </row>
    <row r="66" spans="1:5" ht="17.25" customHeight="1">
      <c r="A66" s="18" t="s">
        <v>128</v>
      </c>
      <c r="B66" s="21">
        <f>C66</f>
        <v>113575</v>
      </c>
      <c r="C66" s="22">
        <v>113575</v>
      </c>
    </row>
    <row r="67" spans="1:5" ht="17.25" customHeight="1">
      <c r="A67" s="18" t="s">
        <v>129</v>
      </c>
      <c r="B67" s="21">
        <f>C67-B55</f>
        <v>219724</v>
      </c>
      <c r="C67" s="22">
        <v>225266</v>
      </c>
    </row>
    <row r="68" spans="1:5" ht="17.25" customHeight="1">
      <c r="A68" s="11"/>
      <c r="B68" s="66">
        <f>SUM(B66:B67)</f>
        <v>333299</v>
      </c>
      <c r="C68" s="67">
        <f>SUM(C66:C67)</f>
        <v>338841</v>
      </c>
      <c r="E68" s="86"/>
    </row>
    <row r="69" spans="1:5" ht="17.25" customHeight="1">
      <c r="A69" s="11" t="s">
        <v>14</v>
      </c>
      <c r="B69" s="19"/>
      <c r="C69" s="33"/>
    </row>
    <row r="70" spans="1:5" ht="17.25" customHeight="1">
      <c r="A70" s="18" t="s">
        <v>188</v>
      </c>
      <c r="B70" s="21">
        <v>1344.66</v>
      </c>
      <c r="C70" s="22">
        <v>0</v>
      </c>
    </row>
    <row r="71" spans="1:5" ht="15">
      <c r="A71" s="11"/>
      <c r="B71" s="66">
        <f>SUM(B70:B70)</f>
        <v>1344.66</v>
      </c>
      <c r="C71" s="67">
        <f>SUM(C70:C70)</f>
        <v>0</v>
      </c>
    </row>
    <row r="72" spans="1:5" ht="17.25" customHeight="1">
      <c r="A72" s="11"/>
      <c r="B72" s="23"/>
      <c r="C72" s="24"/>
      <c r="E72" s="86"/>
    </row>
    <row r="73" spans="1:5" ht="17.25" customHeight="1">
      <c r="A73" s="11" t="s">
        <v>21</v>
      </c>
      <c r="B73" s="34"/>
      <c r="C73" s="35"/>
      <c r="E73" s="86"/>
    </row>
    <row r="74" spans="1:5" ht="17.25" customHeight="1">
      <c r="A74" s="18" t="s">
        <v>100</v>
      </c>
      <c r="B74" s="21">
        <f>79582.12</f>
        <v>79582.12</v>
      </c>
      <c r="C74" s="22">
        <v>70600.36</v>
      </c>
    </row>
    <row r="75" spans="1:5" ht="17.25" customHeight="1">
      <c r="A75" s="18" t="s">
        <v>185</v>
      </c>
      <c r="B75" s="21">
        <v>82357.820000000007</v>
      </c>
      <c r="C75" s="22">
        <v>0</v>
      </c>
    </row>
    <row r="76" spans="1:5" ht="17.25" customHeight="1">
      <c r="A76" s="18" t="s">
        <v>184</v>
      </c>
      <c r="B76" s="21">
        <v>98.83</v>
      </c>
      <c r="C76" s="22">
        <v>82357.820000000007</v>
      </c>
    </row>
    <row r="77" spans="1:5" ht="17.25" customHeight="1">
      <c r="A77" s="11"/>
      <c r="B77" s="66">
        <f>SUM(B74:B76)</f>
        <v>162038.76999999999</v>
      </c>
      <c r="C77" s="67">
        <f>SUM(C74:C76)</f>
        <v>152958.18</v>
      </c>
    </row>
    <row r="78" spans="1:5" ht="17.25" customHeight="1">
      <c r="A78" s="18"/>
      <c r="B78" s="25"/>
      <c r="C78" s="26"/>
    </row>
    <row r="79" spans="1:5" ht="17.25" hidden="1" customHeight="1">
      <c r="A79" s="11" t="s">
        <v>20</v>
      </c>
      <c r="B79" s="25"/>
      <c r="C79" s="26"/>
    </row>
    <row r="80" spans="1:5" ht="17.25" hidden="1" customHeight="1">
      <c r="A80" s="18" t="s">
        <v>153</v>
      </c>
      <c r="B80" s="76">
        <v>0</v>
      </c>
      <c r="C80" s="77">
        <v>0</v>
      </c>
      <c r="D80" s="12"/>
    </row>
    <row r="81" spans="1:9" ht="17.25" hidden="1" customHeight="1">
      <c r="A81" s="11"/>
      <c r="B81" s="105">
        <f>SUM(B80:B80)</f>
        <v>0</v>
      </c>
      <c r="C81" s="122">
        <f>SUM(C80:C80)</f>
        <v>0</v>
      </c>
    </row>
    <row r="82" spans="1:9" ht="17.25" customHeight="1">
      <c r="A82" s="18"/>
      <c r="B82" s="25"/>
      <c r="C82" s="26"/>
    </row>
    <row r="83" spans="1:9" ht="17.25" customHeight="1" thickBot="1">
      <c r="A83" s="11" t="str">
        <f>Carrigallen!A89</f>
        <v>Funds at 31 December 2024</v>
      </c>
      <c r="B83" s="27">
        <f>B68+B77+B81+B71</f>
        <v>496682.43</v>
      </c>
      <c r="C83" s="28">
        <f>C68+C77+C81+C71</f>
        <v>491799.18</v>
      </c>
    </row>
    <row r="84" spans="1:9" ht="17.25" customHeight="1" thickTop="1">
      <c r="A84" s="18"/>
      <c r="B84" s="34"/>
      <c r="C84" s="35"/>
    </row>
    <row r="85" spans="1:9" ht="17.25" customHeight="1">
      <c r="A85" s="11" t="s">
        <v>24</v>
      </c>
      <c r="B85" s="34"/>
      <c r="C85" s="35"/>
    </row>
    <row r="86" spans="1:9" ht="17.25" customHeight="1">
      <c r="A86" s="18" t="s">
        <v>75</v>
      </c>
      <c r="B86" s="21">
        <f>C86+B57</f>
        <v>496682.43</v>
      </c>
      <c r="C86" s="22">
        <f>496382.88+C57</f>
        <v>491799.18</v>
      </c>
    </row>
    <row r="87" spans="1:9" ht="17.25" customHeight="1" thickBot="1">
      <c r="A87" s="11" t="str">
        <f>Carrigallen!A93</f>
        <v>Funds at 31 December 2024</v>
      </c>
      <c r="B87" s="27">
        <f>SUM(B86:B86)</f>
        <v>496682.43</v>
      </c>
      <c r="C87" s="28">
        <f>SUM(C86:C86)</f>
        <v>491799.18</v>
      </c>
      <c r="D87" s="104"/>
      <c r="E87" s="104"/>
    </row>
    <row r="88" spans="1:9" ht="12.75" customHeight="1" thickTop="1" thickBot="1">
      <c r="A88" s="29"/>
      <c r="B88" s="30"/>
      <c r="C88" s="31"/>
    </row>
    <row r="89" spans="1:9" ht="12.75" customHeight="1">
      <c r="A89" s="13"/>
      <c r="B89" s="13"/>
      <c r="C89" s="13"/>
    </row>
    <row r="90" spans="1:9" ht="22.5" customHeight="1">
      <c r="A90" s="37" t="str">
        <f>Carrigallen!A96</f>
        <v>Report on the Financial Statements for The Year Ended 31 December 2024</v>
      </c>
      <c r="B90" s="14"/>
      <c r="C90" s="14"/>
      <c r="D90" s="3"/>
      <c r="E90" s="3"/>
      <c r="F90" s="3"/>
      <c r="G90" s="4"/>
      <c r="H90" s="3"/>
      <c r="I90" s="3"/>
    </row>
    <row r="91" spans="1:9" s="2" customFormat="1" ht="32.25" customHeight="1">
      <c r="A91" s="129" t="s">
        <v>81</v>
      </c>
      <c r="B91" s="130"/>
      <c r="C91" s="130"/>
      <c r="D91" s="6"/>
      <c r="E91" s="6"/>
      <c r="F91" s="6"/>
      <c r="G91" s="7"/>
      <c r="H91" s="6"/>
      <c r="I91" s="6"/>
    </row>
    <row r="92" spans="1:9" s="2" customFormat="1">
      <c r="D92" s="6"/>
      <c r="E92" s="6"/>
      <c r="F92" s="6"/>
      <c r="G92" s="7"/>
      <c r="H92" s="6"/>
      <c r="I92" s="6"/>
    </row>
    <row r="93" spans="1:9" s="12" customFormat="1" ht="47.25" customHeight="1">
      <c r="A93" s="129" t="str">
        <f>Carrigallen!A98</f>
        <v>We confirm that the Financial Statements show a true and fair view of the income and expenditure for the year ended 31 December 2024 and of the assets and liabilities at 31 December 2024.</v>
      </c>
      <c r="B93" s="130"/>
      <c r="C93" s="130"/>
      <c r="D93" s="6"/>
      <c r="E93" s="6"/>
      <c r="F93" s="6"/>
      <c r="G93" s="7"/>
      <c r="H93" s="6"/>
      <c r="I93" s="6"/>
    </row>
    <row r="94" spans="1:9" s="12" customFormat="1" ht="74.25" customHeight="1">
      <c r="A94" s="129" t="s">
        <v>133</v>
      </c>
      <c r="B94" s="130"/>
      <c r="C94" s="130"/>
      <c r="D94" s="6"/>
      <c r="E94" s="6"/>
      <c r="F94" s="6"/>
      <c r="G94" s="7"/>
      <c r="H94" s="6"/>
      <c r="I94" s="6"/>
    </row>
    <row r="95" spans="1:9" s="12" customFormat="1" ht="30" customHeight="1">
      <c r="A95" s="129" t="s">
        <v>34</v>
      </c>
      <c r="B95" s="130"/>
      <c r="C95" s="130"/>
      <c r="D95" s="6"/>
      <c r="E95" s="6"/>
      <c r="F95" s="6"/>
      <c r="G95" s="7"/>
      <c r="H95" s="6"/>
      <c r="I95" s="6"/>
    </row>
    <row r="96" spans="1:9" ht="18.75">
      <c r="A96" s="15"/>
      <c r="B96" s="16"/>
      <c r="C96" s="16"/>
    </row>
    <row r="97" spans="1:3" ht="18.75">
      <c r="A97" s="13"/>
      <c r="B97" s="13"/>
      <c r="C97" s="13"/>
    </row>
    <row r="98" spans="1:3" ht="19.5">
      <c r="A98" s="36" t="s">
        <v>122</v>
      </c>
      <c r="B98" s="17"/>
      <c r="C98" s="17"/>
    </row>
    <row r="99" spans="1:3" ht="27.75" customHeight="1">
      <c r="A99" s="36" t="s">
        <v>32</v>
      </c>
      <c r="B99" s="17"/>
      <c r="C99" s="17"/>
    </row>
    <row r="100" spans="1:3" ht="27.75" customHeight="1">
      <c r="A100" s="36"/>
      <c r="B100" s="17"/>
      <c r="C100" s="17"/>
    </row>
    <row r="101" spans="1:3" ht="44.25" customHeight="1">
      <c r="A101" s="36" t="s">
        <v>25</v>
      </c>
      <c r="B101" s="17"/>
      <c r="C101" s="17"/>
    </row>
    <row r="102" spans="1:3" ht="14.25">
      <c r="A102" s="36" t="s">
        <v>32</v>
      </c>
    </row>
  </sheetData>
  <mergeCells count="11">
    <mergeCell ref="A95:C95"/>
    <mergeCell ref="A60:C60"/>
    <mergeCell ref="A62:C62"/>
    <mergeCell ref="A91:C91"/>
    <mergeCell ref="A93:C93"/>
    <mergeCell ref="A94:C94"/>
    <mergeCell ref="A1:C1"/>
    <mergeCell ref="A2:C2"/>
    <mergeCell ref="A3:C3"/>
    <mergeCell ref="A4:C4"/>
    <mergeCell ref="A59:C59"/>
  </mergeCells>
  <pageMargins left="0.7" right="0.7" top="0.75" bottom="0.75" header="0.3" footer="0.3"/>
  <pageSetup paperSize="9" scale="73" orientation="portrait" r:id="rId1"/>
  <rowBreaks count="1" manualBreakCount="1">
    <brk id="5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04"/>
  <sheetViews>
    <sheetView topLeftCell="A94" zoomScaleNormal="100" workbookViewId="0">
      <selection activeCell="B88" sqref="B88"/>
    </sheetView>
  </sheetViews>
  <sheetFormatPr defaultColWidth="9.140625" defaultRowHeight="12.75"/>
  <cols>
    <col min="1" max="1" width="82.85546875" customWidth="1"/>
    <col min="2" max="2" width="15.7109375" bestFit="1" customWidth="1"/>
    <col min="3" max="3" width="21.140625" customWidth="1"/>
    <col min="4" max="4" width="11.28515625" bestFit="1" customWidth="1"/>
  </cols>
  <sheetData>
    <row r="1" spans="1:3" ht="21.75" customHeight="1">
      <c r="A1" s="137" t="s">
        <v>82</v>
      </c>
      <c r="B1" s="138"/>
      <c r="C1" s="139"/>
    </row>
    <row r="2" spans="1:3" ht="24" customHeight="1">
      <c r="A2" s="134" t="s">
        <v>23</v>
      </c>
      <c r="B2" s="135"/>
      <c r="C2" s="136"/>
    </row>
    <row r="3" spans="1:3" ht="21.75" customHeight="1">
      <c r="A3" s="134"/>
      <c r="B3" s="135"/>
      <c r="C3" s="136"/>
    </row>
    <row r="4" spans="1:3" ht="30" customHeight="1" thickBot="1">
      <c r="A4" s="131" t="str">
        <f>Drumreilly!A4</f>
        <v>Income and Expenditure for the year ended 31 December 2024</v>
      </c>
      <c r="B4" s="132"/>
      <c r="C4" s="133"/>
    </row>
    <row r="5" spans="1:3" ht="17.25" customHeight="1">
      <c r="A5" s="91"/>
      <c r="B5" s="92">
        <f>Drumreilly!B5</f>
        <v>2024</v>
      </c>
      <c r="C5" s="93">
        <f>Drumreilly!C5</f>
        <v>2023</v>
      </c>
    </row>
    <row r="6" spans="1:3" ht="17.25" customHeight="1">
      <c r="A6" s="20" t="s">
        <v>16</v>
      </c>
      <c r="B6" s="19" t="s">
        <v>0</v>
      </c>
      <c r="C6" s="33" t="s">
        <v>0</v>
      </c>
    </row>
    <row r="7" spans="1:3" ht="17.25" customHeight="1">
      <c r="A7" s="18" t="s">
        <v>83</v>
      </c>
      <c r="B7" s="21">
        <v>17445</v>
      </c>
      <c r="C7" s="22">
        <v>15069</v>
      </c>
    </row>
    <row r="8" spans="1:3" ht="17.25" customHeight="1">
      <c r="A8" s="18" t="s">
        <v>1</v>
      </c>
      <c r="B8" s="21">
        <v>225</v>
      </c>
      <c r="C8" s="22">
        <v>250</v>
      </c>
    </row>
    <row r="9" spans="1:3" ht="17.25" hidden="1" customHeight="1">
      <c r="A9" s="18" t="s">
        <v>66</v>
      </c>
      <c r="B9" s="21"/>
      <c r="C9" s="22"/>
    </row>
    <row r="10" spans="1:3" ht="17.25" hidden="1" customHeight="1">
      <c r="A10" s="18" t="s">
        <v>147</v>
      </c>
      <c r="B10" s="21"/>
      <c r="C10" s="22"/>
    </row>
    <row r="11" spans="1:3" ht="17.25" customHeight="1">
      <c r="A11" s="18" t="s">
        <v>148</v>
      </c>
      <c r="B11" s="21">
        <v>580</v>
      </c>
      <c r="C11" s="22">
        <v>345</v>
      </c>
    </row>
    <row r="12" spans="1:3" ht="17.25" customHeight="1">
      <c r="A12" s="18" t="s">
        <v>84</v>
      </c>
      <c r="B12" s="21">
        <v>193</v>
      </c>
      <c r="C12" s="22">
        <v>215</v>
      </c>
    </row>
    <row r="13" spans="1:3" ht="17.25" customHeight="1">
      <c r="A13" s="18" t="s">
        <v>67</v>
      </c>
      <c r="B13" s="21">
        <v>315</v>
      </c>
      <c r="C13" s="22">
        <v>355</v>
      </c>
    </row>
    <row r="14" spans="1:3" ht="17.25" customHeight="1">
      <c r="A14" s="18" t="s">
        <v>68</v>
      </c>
      <c r="B14" s="21">
        <v>140</v>
      </c>
      <c r="C14" s="22">
        <v>155</v>
      </c>
    </row>
    <row r="15" spans="1:3" ht="17.25" customHeight="1">
      <c r="A15" s="18" t="s">
        <v>123</v>
      </c>
      <c r="B15" s="21">
        <v>0</v>
      </c>
      <c r="C15" s="22">
        <v>95</v>
      </c>
    </row>
    <row r="16" spans="1:3" ht="17.25" customHeight="1">
      <c r="A16" s="18" t="s">
        <v>85</v>
      </c>
      <c r="B16" s="21">
        <v>735</v>
      </c>
      <c r="C16" s="22">
        <v>250.41</v>
      </c>
    </row>
    <row r="17" spans="1:3" ht="17.25" customHeight="1">
      <c r="A17" s="18" t="s">
        <v>152</v>
      </c>
      <c r="B17" s="21">
        <v>2098.3000000000002</v>
      </c>
      <c r="C17" s="22">
        <v>4044.89</v>
      </c>
    </row>
    <row r="18" spans="1:3" ht="17.25" customHeight="1">
      <c r="A18" s="18" t="s">
        <v>73</v>
      </c>
      <c r="B18" s="21">
        <v>1535</v>
      </c>
      <c r="C18" s="22">
        <v>965</v>
      </c>
    </row>
    <row r="19" spans="1:3" ht="17.25" customHeight="1">
      <c r="A19" s="18" t="s">
        <v>187</v>
      </c>
      <c r="B19" s="21">
        <v>440</v>
      </c>
      <c r="C19" s="22">
        <v>0</v>
      </c>
    </row>
    <row r="20" spans="1:3" ht="17.25" customHeight="1">
      <c r="A20" s="18" t="s">
        <v>2</v>
      </c>
      <c r="B20" s="21">
        <v>1125</v>
      </c>
      <c r="C20" s="22">
        <v>1075</v>
      </c>
    </row>
    <row r="21" spans="1:3" ht="17.25" customHeight="1">
      <c r="A21" s="18" t="s">
        <v>186</v>
      </c>
      <c r="B21" s="21">
        <v>505</v>
      </c>
      <c r="C21" s="22">
        <v>0</v>
      </c>
    </row>
    <row r="22" spans="1:3" ht="17.25" customHeight="1">
      <c r="A22" s="18" t="s">
        <v>171</v>
      </c>
      <c r="B22" s="21">
        <v>1165.3</v>
      </c>
      <c r="C22" s="22">
        <v>1700</v>
      </c>
    </row>
    <row r="23" spans="1:3" ht="17.25" customHeight="1">
      <c r="A23" s="18" t="s">
        <v>163</v>
      </c>
      <c r="B23" s="21">
        <v>70</v>
      </c>
      <c r="C23" s="22">
        <v>70</v>
      </c>
    </row>
    <row r="24" spans="1:3" ht="17.25" customHeight="1">
      <c r="A24" s="18" t="s">
        <v>124</v>
      </c>
      <c r="B24" s="21">
        <v>342.68</v>
      </c>
      <c r="C24" s="22">
        <v>105.72</v>
      </c>
    </row>
    <row r="25" spans="1:3" ht="17.25" customHeight="1">
      <c r="A25" s="11" t="s">
        <v>15</v>
      </c>
      <c r="B25" s="66">
        <f>SUM(B7:B24)</f>
        <v>26914.28</v>
      </c>
      <c r="C25" s="67">
        <f>SUM(C7:C24)</f>
        <v>24695.02</v>
      </c>
    </row>
    <row r="26" spans="1:3" ht="17.25" customHeight="1">
      <c r="A26" s="18"/>
      <c r="B26" s="25"/>
      <c r="C26" s="26"/>
    </row>
    <row r="27" spans="1:3" ht="17.25" customHeight="1">
      <c r="A27" s="11" t="s">
        <v>17</v>
      </c>
      <c r="B27" s="25"/>
      <c r="C27" s="26"/>
    </row>
    <row r="28" spans="1:3" ht="17.25" customHeight="1">
      <c r="A28" s="18" t="s">
        <v>89</v>
      </c>
      <c r="B28" s="21">
        <v>2260.35</v>
      </c>
      <c r="C28" s="22">
        <v>2073.75</v>
      </c>
    </row>
    <row r="29" spans="1:3" ht="17.25" hidden="1" customHeight="1">
      <c r="A29" s="18" t="s">
        <v>69</v>
      </c>
      <c r="B29" s="21"/>
      <c r="C29" s="22"/>
    </row>
    <row r="30" spans="1:3" ht="17.25" hidden="1" customHeight="1">
      <c r="A30" s="18" t="s">
        <v>149</v>
      </c>
      <c r="B30" s="21"/>
      <c r="C30" s="22"/>
    </row>
    <row r="31" spans="1:3" ht="17.25" customHeight="1">
      <c r="A31" s="18" t="s">
        <v>150</v>
      </c>
      <c r="B31" s="21">
        <v>580</v>
      </c>
      <c r="C31" s="22">
        <v>345</v>
      </c>
    </row>
    <row r="32" spans="1:3" ht="17.25" customHeight="1">
      <c r="A32" s="18" t="s">
        <v>90</v>
      </c>
      <c r="B32" s="21">
        <v>193</v>
      </c>
      <c r="C32" s="22">
        <v>215</v>
      </c>
    </row>
    <row r="33" spans="1:3" ht="17.25" customHeight="1">
      <c r="A33" s="18" t="s">
        <v>70</v>
      </c>
      <c r="B33" s="21">
        <v>315</v>
      </c>
      <c r="C33" s="22">
        <v>355</v>
      </c>
    </row>
    <row r="34" spans="1:3" ht="17.25" customHeight="1">
      <c r="A34" s="18" t="s">
        <v>71</v>
      </c>
      <c r="B34" s="21">
        <v>140</v>
      </c>
      <c r="C34" s="22">
        <v>155</v>
      </c>
    </row>
    <row r="35" spans="1:3" ht="17.25" customHeight="1">
      <c r="A35" s="18" t="s">
        <v>72</v>
      </c>
      <c r="B35" s="21">
        <v>0</v>
      </c>
      <c r="C35" s="22">
        <v>95</v>
      </c>
    </row>
    <row r="36" spans="1:3" ht="17.25" customHeight="1">
      <c r="A36" s="18" t="s">
        <v>143</v>
      </c>
      <c r="B36" s="21">
        <v>50</v>
      </c>
      <c r="C36" s="22">
        <v>0</v>
      </c>
    </row>
    <row r="37" spans="1:3" ht="17.25" customHeight="1">
      <c r="A37" s="18" t="s">
        <v>125</v>
      </c>
      <c r="B37" s="21">
        <f>1250+6.25</f>
        <v>1256.25</v>
      </c>
      <c r="C37" s="22">
        <v>2110.5</v>
      </c>
    </row>
    <row r="38" spans="1:3" ht="16.5" customHeight="1">
      <c r="A38" s="18" t="s">
        <v>110</v>
      </c>
      <c r="B38" s="21">
        <v>504.44</v>
      </c>
      <c r="C38" s="22">
        <v>336.58</v>
      </c>
    </row>
    <row r="39" spans="1:3" ht="17.25" customHeight="1">
      <c r="A39" s="18" t="s">
        <v>91</v>
      </c>
      <c r="B39" s="21">
        <v>104.5</v>
      </c>
      <c r="C39" s="22">
        <v>90.25</v>
      </c>
    </row>
    <row r="40" spans="1:3" ht="17.25" customHeight="1">
      <c r="A40" s="18" t="s">
        <v>8</v>
      </c>
      <c r="B40" s="21">
        <v>1368.04</v>
      </c>
      <c r="C40" s="22">
        <v>1402.06</v>
      </c>
    </row>
    <row r="41" spans="1:3" ht="17.25" hidden="1" customHeight="1">
      <c r="A41" s="18" t="s">
        <v>9</v>
      </c>
      <c r="B41" s="21"/>
      <c r="C41" s="22"/>
    </row>
    <row r="42" spans="1:3" ht="17.25" customHeight="1">
      <c r="A42" s="18" t="s">
        <v>11</v>
      </c>
      <c r="B42" s="21">
        <v>3754.34</v>
      </c>
      <c r="C42" s="22">
        <v>3505.18</v>
      </c>
    </row>
    <row r="43" spans="1:3" ht="17.25" customHeight="1">
      <c r="A43" s="18" t="s">
        <v>127</v>
      </c>
      <c r="B43" s="21">
        <f>30</f>
        <v>30</v>
      </c>
      <c r="C43" s="22">
        <v>273.22000000000003</v>
      </c>
    </row>
    <row r="44" spans="1:3" ht="17.25" customHeight="1">
      <c r="A44" s="18" t="s">
        <v>92</v>
      </c>
      <c r="B44" s="21">
        <v>1416.2</v>
      </c>
      <c r="C44" s="22">
        <v>306.27</v>
      </c>
    </row>
    <row r="45" spans="1:3" ht="17.25" customHeight="1">
      <c r="A45" s="18" t="s">
        <v>12</v>
      </c>
      <c r="B45" s="21">
        <v>2404.7600000000002</v>
      </c>
      <c r="C45" s="22">
        <v>2387.13</v>
      </c>
    </row>
    <row r="46" spans="1:3" ht="17.25" customHeight="1">
      <c r="A46" s="18" t="s">
        <v>101</v>
      </c>
      <c r="B46" s="21">
        <f>44971.77+251.2</f>
        <v>45222.969999999994</v>
      </c>
      <c r="C46" s="22">
        <v>1744.79</v>
      </c>
    </row>
    <row r="47" spans="1:3" ht="17.25" customHeight="1">
      <c r="A47" s="18" t="s">
        <v>113</v>
      </c>
      <c r="B47" s="21">
        <f>1200+192.19</f>
        <v>1392.19</v>
      </c>
      <c r="C47" s="22">
        <v>1371.75</v>
      </c>
    </row>
    <row r="48" spans="1:3" ht="17.25" customHeight="1">
      <c r="A48" s="18" t="s">
        <v>126</v>
      </c>
      <c r="B48" s="21">
        <v>231.34</v>
      </c>
      <c r="C48" s="22">
        <v>255.92</v>
      </c>
    </row>
    <row r="49" spans="1:6" ht="17.25" hidden="1" customHeight="1">
      <c r="A49" s="18" t="s">
        <v>94</v>
      </c>
      <c r="B49" s="21">
        <v>0</v>
      </c>
      <c r="C49" s="22">
        <v>0</v>
      </c>
    </row>
    <row r="50" spans="1:6" ht="17.25" customHeight="1">
      <c r="A50" s="11" t="s">
        <v>18</v>
      </c>
      <c r="B50" s="66">
        <f>SUM(B28:B49)</f>
        <v>61223.37999999999</v>
      </c>
      <c r="C50" s="67">
        <f>SUM(C28:C49)</f>
        <v>17022.399999999998</v>
      </c>
      <c r="E50" s="104"/>
    </row>
    <row r="51" spans="1:6" ht="12.75" customHeight="1">
      <c r="A51" s="11"/>
      <c r="B51" s="25"/>
      <c r="C51" s="26"/>
    </row>
    <row r="52" spans="1:6" ht="18.75" thickBot="1">
      <c r="A52" s="63" t="s">
        <v>74</v>
      </c>
      <c r="B52" s="113">
        <f>B25-B50</f>
        <v>-34309.099999999991</v>
      </c>
      <c r="C52" s="114">
        <f>C25-C50</f>
        <v>7672.6200000000026</v>
      </c>
    </row>
    <row r="53" spans="1:6" ht="18">
      <c r="A53" s="115"/>
      <c r="B53" s="116"/>
      <c r="C53" s="117"/>
    </row>
    <row r="54" spans="1:6" ht="18.75" customHeight="1">
      <c r="A54" s="18" t="s">
        <v>130</v>
      </c>
      <c r="B54" s="21">
        <v>4321</v>
      </c>
      <c r="C54" s="22">
        <v>4321</v>
      </c>
    </row>
    <row r="55" spans="1:6" ht="12.75" customHeight="1">
      <c r="A55" s="63"/>
      <c r="B55" s="110"/>
      <c r="C55" s="111"/>
      <c r="F55" s="80"/>
    </row>
    <row r="56" spans="1:6" ht="24" customHeight="1" thickBot="1">
      <c r="A56" s="112" t="s">
        <v>74</v>
      </c>
      <c r="B56" s="118">
        <f>B52-B54</f>
        <v>-38630.099999999991</v>
      </c>
      <c r="C56" s="119">
        <f>C52-C54</f>
        <v>3351.6200000000026</v>
      </c>
    </row>
    <row r="57" spans="1:6" ht="12.75" customHeight="1"/>
    <row r="58" spans="1:6" ht="12.75" customHeight="1" thickBot="1"/>
    <row r="59" spans="1:6" ht="20.25" customHeight="1">
      <c r="A59" s="137" t="str">
        <f>A1</f>
        <v>Drumeela Church Area</v>
      </c>
      <c r="B59" s="138"/>
      <c r="C59" s="139"/>
    </row>
    <row r="60" spans="1:6" s="1" customFormat="1" ht="22.5" customHeight="1">
      <c r="A60" s="134" t="s">
        <v>23</v>
      </c>
      <c r="B60" s="135"/>
      <c r="C60" s="136"/>
    </row>
    <row r="61" spans="1:6" s="12" customFormat="1" ht="22.5" customHeight="1">
      <c r="A61" s="106"/>
      <c r="B61" s="107"/>
      <c r="C61" s="108"/>
    </row>
    <row r="62" spans="1:6" ht="31.5" customHeight="1" thickBot="1">
      <c r="A62" s="131" t="str">
        <f>Drumreilly!A62</f>
        <v>Balance Sheet as at 31 December 2024</v>
      </c>
      <c r="B62" s="132"/>
      <c r="C62" s="133"/>
    </row>
    <row r="63" spans="1:6" ht="19.5" customHeight="1">
      <c r="A63" s="8"/>
      <c r="B63" s="9"/>
      <c r="C63" s="10"/>
    </row>
    <row r="64" spans="1:6" ht="19.5" customHeight="1">
      <c r="A64" s="32"/>
      <c r="B64" s="19">
        <f>Drumreilly!B64</f>
        <v>2024</v>
      </c>
      <c r="C64" s="33">
        <f>Drumreilly!C64</f>
        <v>2023</v>
      </c>
    </row>
    <row r="65" spans="1:3" ht="17.25" customHeight="1">
      <c r="A65" s="11" t="s">
        <v>19</v>
      </c>
      <c r="B65" s="19" t="s">
        <v>0</v>
      </c>
      <c r="C65" s="33" t="s">
        <v>0</v>
      </c>
    </row>
    <row r="66" spans="1:3" ht="17.25" customHeight="1">
      <c r="A66" s="18" t="s">
        <v>128</v>
      </c>
      <c r="B66" s="21">
        <f>C66</f>
        <v>11435</v>
      </c>
      <c r="C66" s="22">
        <v>11435</v>
      </c>
    </row>
    <row r="67" spans="1:3" ht="17.25" customHeight="1">
      <c r="A67" s="18" t="s">
        <v>129</v>
      </c>
      <c r="B67" s="21">
        <f>177050-33190-3541</f>
        <v>140319</v>
      </c>
      <c r="C67" s="22">
        <v>143860</v>
      </c>
    </row>
    <row r="68" spans="1:3" ht="17.25" customHeight="1">
      <c r="A68" s="18" t="s">
        <v>154</v>
      </c>
      <c r="B68" s="21">
        <f>3900-2340-780</f>
        <v>780</v>
      </c>
      <c r="C68" s="22">
        <v>1560</v>
      </c>
    </row>
    <row r="69" spans="1:3" ht="17.25" customHeight="1">
      <c r="A69" s="11"/>
      <c r="B69" s="66">
        <f>SUM(B66:B68)</f>
        <v>152534</v>
      </c>
      <c r="C69" s="67">
        <f>SUM(C66:C68)</f>
        <v>156855</v>
      </c>
    </row>
    <row r="70" spans="1:3" ht="17.25" customHeight="1">
      <c r="A70" s="11"/>
      <c r="B70" s="23"/>
      <c r="C70" s="24"/>
    </row>
    <row r="71" spans="1:3" ht="17.25" customHeight="1">
      <c r="A71" s="11" t="s">
        <v>14</v>
      </c>
      <c r="B71" s="19"/>
      <c r="C71" s="33"/>
    </row>
    <row r="72" spans="1:3" ht="17.25" customHeight="1">
      <c r="A72" s="18" t="s">
        <v>190</v>
      </c>
      <c r="B72" s="21">
        <f>1305.3-140</f>
        <v>1165.3</v>
      </c>
      <c r="C72" s="22">
        <v>0</v>
      </c>
    </row>
    <row r="73" spans="1:3" ht="17.25" customHeight="1">
      <c r="A73" s="18" t="s">
        <v>189</v>
      </c>
      <c r="B73" s="21">
        <v>140</v>
      </c>
      <c r="C73" s="22">
        <v>70</v>
      </c>
    </row>
    <row r="74" spans="1:3" ht="17.25" customHeight="1">
      <c r="A74" s="11"/>
      <c r="B74" s="66">
        <f>SUM(B72:B73)</f>
        <v>1305.3</v>
      </c>
      <c r="C74" s="67">
        <f>SUM(C72:C73)</f>
        <v>70</v>
      </c>
    </row>
    <row r="75" spans="1:3" ht="17.25" customHeight="1">
      <c r="A75" s="11"/>
      <c r="B75" s="23"/>
      <c r="C75" s="24"/>
    </row>
    <row r="76" spans="1:3" ht="17.25" customHeight="1">
      <c r="A76" s="11" t="s">
        <v>21</v>
      </c>
      <c r="B76" s="34"/>
      <c r="C76" s="35"/>
    </row>
    <row r="77" spans="1:3" ht="17.25" customHeight="1">
      <c r="A77" s="18" t="s">
        <v>167</v>
      </c>
      <c r="B77" s="21">
        <v>32863.879999999997</v>
      </c>
      <c r="C77" s="22">
        <v>68358.28</v>
      </c>
    </row>
    <row r="78" spans="1:3" ht="17.25" customHeight="1">
      <c r="A78" s="18"/>
      <c r="B78" s="21"/>
      <c r="C78" s="22"/>
    </row>
    <row r="79" spans="1:3" ht="17.25" customHeight="1">
      <c r="A79" s="11"/>
      <c r="B79" s="66">
        <f>SUM(B77:B78)</f>
        <v>32863.879999999997</v>
      </c>
      <c r="C79" s="67">
        <f>SUM(C77:C78)</f>
        <v>68358.28</v>
      </c>
    </row>
    <row r="80" spans="1:3" ht="17.25" customHeight="1">
      <c r="A80" s="18"/>
      <c r="B80" s="76"/>
      <c r="C80" s="26"/>
    </row>
    <row r="81" spans="1:9" ht="17.25" customHeight="1">
      <c r="A81" s="11" t="s">
        <v>20</v>
      </c>
      <c r="B81" s="25"/>
      <c r="C81" s="26"/>
    </row>
    <row r="82" spans="1:9" ht="17.25" hidden="1" customHeight="1">
      <c r="A82" s="18" t="s">
        <v>155</v>
      </c>
      <c r="B82" s="69">
        <v>0</v>
      </c>
      <c r="C82" s="77">
        <v>0</v>
      </c>
    </row>
    <row r="83" spans="1:9" ht="17.25" customHeight="1">
      <c r="A83" s="18" t="s">
        <v>22</v>
      </c>
      <c r="B83" s="69">
        <v>-50</v>
      </c>
      <c r="C83" s="77">
        <v>0</v>
      </c>
    </row>
    <row r="84" spans="1:9" ht="17.25" customHeight="1">
      <c r="A84" s="11"/>
      <c r="B84" s="105">
        <f>SUM(B82:B83)</f>
        <v>-50</v>
      </c>
      <c r="C84" s="122">
        <f>SUM(C82:C83)</f>
        <v>0</v>
      </c>
    </row>
    <row r="85" spans="1:9" ht="17.25" customHeight="1">
      <c r="A85" s="18"/>
      <c r="B85" s="25"/>
      <c r="C85" s="26"/>
    </row>
    <row r="86" spans="1:9" ht="17.25" customHeight="1" thickBot="1">
      <c r="A86" s="11" t="str">
        <f>Carrigallen!A89</f>
        <v>Funds at 31 December 2024</v>
      </c>
      <c r="B86" s="27">
        <f>B69+B79+B84+B74</f>
        <v>186653.18</v>
      </c>
      <c r="C86" s="28">
        <f>C69+C79+C84+C74</f>
        <v>225283.28</v>
      </c>
    </row>
    <row r="87" spans="1:9" ht="17.25" customHeight="1" thickTop="1">
      <c r="A87" s="18"/>
      <c r="B87" s="34"/>
      <c r="C87" s="35"/>
    </row>
    <row r="88" spans="1:9" ht="17.25" customHeight="1">
      <c r="A88" s="11" t="s">
        <v>24</v>
      </c>
      <c r="B88" s="34"/>
      <c r="C88" s="35"/>
    </row>
    <row r="89" spans="1:9" ht="17.25" customHeight="1">
      <c r="A89" s="18" t="s">
        <v>75</v>
      </c>
      <c r="B89" s="21">
        <f>C89+B56</f>
        <v>186653.18</v>
      </c>
      <c r="C89" s="22">
        <f>221931.66+C56</f>
        <v>225283.28</v>
      </c>
      <c r="D89" s="104"/>
    </row>
    <row r="90" spans="1:9" ht="17.25" customHeight="1" thickBot="1">
      <c r="A90" s="11" t="str">
        <f>Carrigallen!A93</f>
        <v>Funds at 31 December 2024</v>
      </c>
      <c r="B90" s="27">
        <f>SUM(B89:B89)</f>
        <v>186653.18</v>
      </c>
      <c r="C90" s="28">
        <f>SUM(C89:C89)</f>
        <v>225283.28</v>
      </c>
      <c r="D90" s="104"/>
    </row>
    <row r="91" spans="1:9" ht="12.75" customHeight="1" thickTop="1" thickBot="1">
      <c r="A91" s="29"/>
      <c r="B91" s="30"/>
      <c r="C91" s="31"/>
    </row>
    <row r="92" spans="1:9" ht="12.75" customHeight="1">
      <c r="A92" s="13"/>
      <c r="B92" s="13"/>
      <c r="C92" s="13"/>
    </row>
    <row r="93" spans="1:9" ht="22.5" customHeight="1">
      <c r="A93" s="37" t="str">
        <f>Carrigallen!A96</f>
        <v>Report on the Financial Statements for The Year Ended 31 December 2024</v>
      </c>
      <c r="B93" s="14"/>
      <c r="C93" s="14"/>
      <c r="D93" s="3"/>
      <c r="E93" s="3"/>
      <c r="F93" s="3"/>
      <c r="G93" s="4"/>
      <c r="H93" s="3"/>
      <c r="I93" s="3"/>
    </row>
    <row r="94" spans="1:9" s="2" customFormat="1" ht="32.25" customHeight="1">
      <c r="A94" s="129" t="s">
        <v>116</v>
      </c>
      <c r="B94" s="130"/>
      <c r="C94" s="130"/>
      <c r="D94" s="6"/>
      <c r="E94" s="6"/>
      <c r="F94" s="6"/>
      <c r="G94" s="7"/>
      <c r="H94" s="6"/>
      <c r="I94" s="6"/>
    </row>
    <row r="95" spans="1:9" s="2" customFormat="1">
      <c r="D95" s="6"/>
      <c r="E95" s="6"/>
      <c r="F95" s="6"/>
      <c r="G95" s="7"/>
      <c r="H95" s="6"/>
      <c r="I95" s="6"/>
    </row>
    <row r="96" spans="1:9" s="12" customFormat="1" ht="47.25" customHeight="1">
      <c r="A96" s="129" t="str">
        <f>Carrigallen!A98</f>
        <v>We confirm that the Financial Statements show a true and fair view of the income and expenditure for the year ended 31 December 2024 and of the assets and liabilities at 31 December 2024.</v>
      </c>
      <c r="B96" s="130"/>
      <c r="C96" s="130"/>
      <c r="D96" s="6"/>
      <c r="E96" s="6"/>
      <c r="F96" s="6"/>
      <c r="G96" s="7"/>
      <c r="H96" s="6"/>
      <c r="I96" s="6"/>
    </row>
    <row r="97" spans="1:9" s="12" customFormat="1" ht="84.75" customHeight="1">
      <c r="A97" s="129" t="s">
        <v>133</v>
      </c>
      <c r="B97" s="130"/>
      <c r="C97" s="130"/>
      <c r="D97" s="6"/>
      <c r="E97" s="6"/>
      <c r="F97" s="6"/>
      <c r="G97" s="7"/>
      <c r="H97" s="6"/>
      <c r="I97" s="6"/>
    </row>
    <row r="98" spans="1:9" s="12" customFormat="1" ht="30" customHeight="1">
      <c r="A98" s="129" t="s">
        <v>34</v>
      </c>
      <c r="B98" s="130"/>
      <c r="C98" s="130"/>
      <c r="D98" s="6"/>
      <c r="E98" s="6"/>
      <c r="F98" s="6"/>
      <c r="G98" s="7"/>
      <c r="H98" s="6"/>
      <c r="I98" s="6"/>
    </row>
    <row r="99" spans="1:9" ht="18.75">
      <c r="A99" s="13"/>
      <c r="B99" s="13"/>
      <c r="C99" s="13"/>
    </row>
    <row r="100" spans="1:9" ht="19.5">
      <c r="A100" s="36" t="s">
        <v>122</v>
      </c>
      <c r="B100" s="17"/>
      <c r="C100" s="17"/>
    </row>
    <row r="101" spans="1:9" ht="19.5">
      <c r="A101" s="36" t="s">
        <v>32</v>
      </c>
      <c r="B101" s="17"/>
      <c r="C101" s="17"/>
    </row>
    <row r="102" spans="1:9" ht="19.5">
      <c r="A102" s="36"/>
      <c r="B102" s="17"/>
      <c r="C102" s="17"/>
    </row>
    <row r="103" spans="1:9" ht="19.5">
      <c r="A103" s="36" t="s">
        <v>25</v>
      </c>
      <c r="B103" s="17"/>
      <c r="C103" s="17"/>
    </row>
    <row r="104" spans="1:9" ht="14.25">
      <c r="A104" s="36" t="s">
        <v>32</v>
      </c>
    </row>
  </sheetData>
  <mergeCells count="11">
    <mergeCell ref="A98:C98"/>
    <mergeCell ref="A1:C1"/>
    <mergeCell ref="A2:C2"/>
    <mergeCell ref="A3:C3"/>
    <mergeCell ref="A4:C4"/>
    <mergeCell ref="A96:C96"/>
    <mergeCell ref="A97:C97"/>
    <mergeCell ref="A59:C59"/>
    <mergeCell ref="A60:C60"/>
    <mergeCell ref="A62:C62"/>
    <mergeCell ref="A94:C94"/>
  </mergeCells>
  <pageMargins left="0.7" right="0.7" top="0.75" bottom="0.75" header="0.3" footer="0.3"/>
  <pageSetup paperSize="9" scale="74" orientation="portrait" r:id="rId1"/>
  <rowBreaks count="1" manualBreakCount="1">
    <brk id="58" max="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Parish accounts</vt:lpstr>
      <vt:lpstr>Carrigallen</vt:lpstr>
      <vt:lpstr>Drumreilly</vt:lpstr>
      <vt:lpstr>Drumeela</vt:lpstr>
      <vt:lpstr>Carrigallen!Print_Area</vt:lpstr>
      <vt:lpstr>Drumeela!Print_Area</vt:lpstr>
      <vt:lpstr>Drumreilly!Print_Area</vt:lpstr>
      <vt:lpstr>'Parish accounts'!Print_Area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dc:creator>
  <cp:lastModifiedBy>Carrigallen | Kilmore Diocese</cp:lastModifiedBy>
  <cp:lastPrinted>2025-02-05T12:25:01Z</cp:lastPrinted>
  <dcterms:created xsi:type="dcterms:W3CDTF">2016-02-08T16:08:11Z</dcterms:created>
  <dcterms:modified xsi:type="dcterms:W3CDTF">2025-04-11T12:46:24Z</dcterms:modified>
</cp:coreProperties>
</file>